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 activeTab="1"/>
  </bookViews>
  <sheets>
    <sheet name="PRIHODI 24-25-26" sheetId="21" r:id="rId1"/>
    <sheet name="RASHODI 24-25-26" sheetId="28" r:id="rId2"/>
  </sheets>
  <calcPr calcId="124519"/>
</workbook>
</file>

<file path=xl/calcChain.xml><?xml version="1.0" encoding="utf-8"?>
<calcChain xmlns="http://schemas.openxmlformats.org/spreadsheetml/2006/main">
  <c r="F69" i="28"/>
  <c r="F30"/>
  <c r="G87" i="21"/>
  <c r="G57"/>
  <c r="F62" i="28" l="1"/>
  <c r="G87" l="1"/>
  <c r="I87"/>
  <c r="G71" l="1"/>
  <c r="D72"/>
  <c r="E83"/>
  <c r="E79"/>
  <c r="E76"/>
  <c r="E75"/>
  <c r="E73"/>
  <c r="E72" s="1"/>
  <c r="E67"/>
  <c r="E68"/>
  <c r="E69"/>
  <c r="E70"/>
  <c r="E71"/>
  <c r="E66"/>
  <c r="E65" s="1"/>
  <c r="E63"/>
  <c r="E62"/>
  <c r="E58"/>
  <c r="E7"/>
  <c r="E55"/>
  <c r="E64" l="1"/>
  <c r="F65"/>
  <c r="F64" s="1"/>
  <c r="F72"/>
  <c r="H72" s="1"/>
  <c r="G72"/>
  <c r="F51"/>
  <c r="F40"/>
  <c r="F28"/>
  <c r="F5"/>
  <c r="A4"/>
  <c r="A5"/>
  <c r="A6"/>
  <c r="D6"/>
  <c r="D5" s="1"/>
  <c r="F6"/>
  <c r="G6"/>
  <c r="G5" s="1"/>
  <c r="H6"/>
  <c r="I6"/>
  <c r="I5" s="1"/>
  <c r="J6"/>
  <c r="A7"/>
  <c r="E6"/>
  <c r="H7"/>
  <c r="J7"/>
  <c r="A8"/>
  <c r="E8"/>
  <c r="H8"/>
  <c r="J8"/>
  <c r="A9"/>
  <c r="E9"/>
  <c r="H9"/>
  <c r="J9"/>
  <c r="A10"/>
  <c r="D10"/>
  <c r="F10"/>
  <c r="G10"/>
  <c r="H10"/>
  <c r="I10"/>
  <c r="J10"/>
  <c r="A11"/>
  <c r="E11"/>
  <c r="E10" s="1"/>
  <c r="H11"/>
  <c r="J11"/>
  <c r="A12"/>
  <c r="D12"/>
  <c r="F12"/>
  <c r="G12"/>
  <c r="H12"/>
  <c r="I12"/>
  <c r="J12"/>
  <c r="E13"/>
  <c r="E12" s="1"/>
  <c r="H13"/>
  <c r="J13"/>
  <c r="E14"/>
  <c r="H14"/>
  <c r="J14"/>
  <c r="A15"/>
  <c r="A16"/>
  <c r="D16"/>
  <c r="D15" s="1"/>
  <c r="F16"/>
  <c r="H16" s="1"/>
  <c r="G16"/>
  <c r="G15" s="1"/>
  <c r="I16"/>
  <c r="J16"/>
  <c r="A17"/>
  <c r="E17"/>
  <c r="E16" s="1"/>
  <c r="H17"/>
  <c r="J17"/>
  <c r="A18"/>
  <c r="E18"/>
  <c r="H18"/>
  <c r="J18"/>
  <c r="A19"/>
  <c r="E19"/>
  <c r="H19"/>
  <c r="J19"/>
  <c r="A20"/>
  <c r="E20"/>
  <c r="H20"/>
  <c r="J20"/>
  <c r="A21"/>
  <c r="D21"/>
  <c r="F21"/>
  <c r="G21"/>
  <c r="I21"/>
  <c r="J21"/>
  <c r="A22"/>
  <c r="E22"/>
  <c r="H22"/>
  <c r="J22"/>
  <c r="A23"/>
  <c r="E23"/>
  <c r="H23"/>
  <c r="J23"/>
  <c r="A24"/>
  <c r="E24"/>
  <c r="H24"/>
  <c r="J24"/>
  <c r="A25"/>
  <c r="E25"/>
  <c r="H25"/>
  <c r="J25"/>
  <c r="A26"/>
  <c r="E26"/>
  <c r="H26"/>
  <c r="J26"/>
  <c r="A27"/>
  <c r="E27"/>
  <c r="H27"/>
  <c r="J27"/>
  <c r="A28"/>
  <c r="D28"/>
  <c r="A29"/>
  <c r="E29"/>
  <c r="H29"/>
  <c r="J29"/>
  <c r="A30"/>
  <c r="E30"/>
  <c r="G30"/>
  <c r="G28" s="1"/>
  <c r="I30"/>
  <c r="I28" s="1"/>
  <c r="A31"/>
  <c r="E31"/>
  <c r="H31"/>
  <c r="J31"/>
  <c r="A32"/>
  <c r="E32"/>
  <c r="H32"/>
  <c r="J32"/>
  <c r="A33"/>
  <c r="E33"/>
  <c r="H33"/>
  <c r="J33"/>
  <c r="A34"/>
  <c r="E34"/>
  <c r="H34"/>
  <c r="J34"/>
  <c r="A35"/>
  <c r="F35"/>
  <c r="E35" s="1"/>
  <c r="J35"/>
  <c r="A36"/>
  <c r="E36"/>
  <c r="H36"/>
  <c r="J36"/>
  <c r="A37"/>
  <c r="E37"/>
  <c r="H37"/>
  <c r="J37"/>
  <c r="A38"/>
  <c r="D38"/>
  <c r="F38"/>
  <c r="H38" s="1"/>
  <c r="G38"/>
  <c r="I38"/>
  <c r="J38"/>
  <c r="A39"/>
  <c r="E39"/>
  <c r="E38" s="1"/>
  <c r="H39"/>
  <c r="J39"/>
  <c r="A40"/>
  <c r="D40"/>
  <c r="H40"/>
  <c r="G40"/>
  <c r="I40"/>
  <c r="J40"/>
  <c r="A41"/>
  <c r="E41"/>
  <c r="E40" s="1"/>
  <c r="H41"/>
  <c r="J41"/>
  <c r="A42"/>
  <c r="E42"/>
  <c r="H42"/>
  <c r="J42"/>
  <c r="A43"/>
  <c r="E43"/>
  <c r="H43"/>
  <c r="J43"/>
  <c r="A44"/>
  <c r="E44"/>
  <c r="H44"/>
  <c r="J44"/>
  <c r="A45"/>
  <c r="E45"/>
  <c r="H45"/>
  <c r="J45"/>
  <c r="A46"/>
  <c r="E46"/>
  <c r="H46"/>
  <c r="J46"/>
  <c r="A47"/>
  <c r="E47"/>
  <c r="H47"/>
  <c r="J47"/>
  <c r="A48"/>
  <c r="D49"/>
  <c r="G49"/>
  <c r="I49"/>
  <c r="J49" s="1"/>
  <c r="E50"/>
  <c r="E49" s="1"/>
  <c r="F50"/>
  <c r="F49" s="1"/>
  <c r="G50"/>
  <c r="H50" s="1"/>
  <c r="J50"/>
  <c r="A51"/>
  <c r="D51"/>
  <c r="D48" s="1"/>
  <c r="G51"/>
  <c r="G48" s="1"/>
  <c r="I51"/>
  <c r="I48" s="1"/>
  <c r="A52"/>
  <c r="E52"/>
  <c r="E51" s="1"/>
  <c r="H52"/>
  <c r="J52"/>
  <c r="A53"/>
  <c r="E53"/>
  <c r="H53"/>
  <c r="J53"/>
  <c r="A54"/>
  <c r="E54"/>
  <c r="H54"/>
  <c r="J54"/>
  <c r="H55"/>
  <c r="J55"/>
  <c r="D56"/>
  <c r="F56"/>
  <c r="D57"/>
  <c r="E57"/>
  <c r="E56" s="1"/>
  <c r="F57"/>
  <c r="G57"/>
  <c r="G56" s="1"/>
  <c r="H56" s="1"/>
  <c r="I57"/>
  <c r="I56" s="1"/>
  <c r="H58"/>
  <c r="J58"/>
  <c r="A59"/>
  <c r="A60"/>
  <c r="A61"/>
  <c r="D61"/>
  <c r="D60" s="1"/>
  <c r="E61"/>
  <c r="E60" s="1"/>
  <c r="F61"/>
  <c r="F60" s="1"/>
  <c r="G61"/>
  <c r="H61" s="1"/>
  <c r="I61"/>
  <c r="J61" s="1"/>
  <c r="A62"/>
  <c r="H62"/>
  <c r="J62"/>
  <c r="A64"/>
  <c r="A65"/>
  <c r="D65"/>
  <c r="D64" s="1"/>
  <c r="A66"/>
  <c r="H66"/>
  <c r="J66"/>
  <c r="A67"/>
  <c r="F67"/>
  <c r="H67"/>
  <c r="J67"/>
  <c r="A68"/>
  <c r="H68"/>
  <c r="J68"/>
  <c r="A69"/>
  <c r="G69"/>
  <c r="G65" s="1"/>
  <c r="H69"/>
  <c r="I69"/>
  <c r="I65" s="1"/>
  <c r="J69"/>
  <c r="A70"/>
  <c r="H70"/>
  <c r="J70"/>
  <c r="A71"/>
  <c r="H71"/>
  <c r="J71"/>
  <c r="I72"/>
  <c r="H73"/>
  <c r="J73"/>
  <c r="A74"/>
  <c r="D74"/>
  <c r="E74"/>
  <c r="F74"/>
  <c r="G74"/>
  <c r="I74"/>
  <c r="I64" s="1"/>
  <c r="A75"/>
  <c r="H75"/>
  <c r="J75"/>
  <c r="A76"/>
  <c r="H76"/>
  <c r="J76"/>
  <c r="D77"/>
  <c r="D78"/>
  <c r="E78"/>
  <c r="E77" s="1"/>
  <c r="F78"/>
  <c r="F77" s="1"/>
  <c r="F59" s="1"/>
  <c r="G78"/>
  <c r="G77" s="1"/>
  <c r="I78"/>
  <c r="I77" s="1"/>
  <c r="I59" s="1"/>
  <c r="H79"/>
  <c r="J79"/>
  <c r="G81"/>
  <c r="G80" s="1"/>
  <c r="I81"/>
  <c r="I80" s="1"/>
  <c r="J80" s="1"/>
  <c r="D82"/>
  <c r="D81" s="1"/>
  <c r="D80" s="1"/>
  <c r="E82"/>
  <c r="E81" s="1"/>
  <c r="E80" s="1"/>
  <c r="F82"/>
  <c r="H82" s="1"/>
  <c r="G82"/>
  <c r="I82"/>
  <c r="J82"/>
  <c r="H83"/>
  <c r="J83"/>
  <c r="G86"/>
  <c r="G88" s="1"/>
  <c r="I86"/>
  <c r="I88" s="1"/>
  <c r="K67" i="21"/>
  <c r="E28" i="28" l="1"/>
  <c r="E15" s="1"/>
  <c r="E21"/>
  <c r="J48"/>
  <c r="J51"/>
  <c r="H21"/>
  <c r="J28"/>
  <c r="H74"/>
  <c r="G64"/>
  <c r="H64" s="1"/>
  <c r="J74"/>
  <c r="H77"/>
  <c r="E59"/>
  <c r="J72"/>
  <c r="H65"/>
  <c r="H5"/>
  <c r="G4"/>
  <c r="H80"/>
  <c r="J77"/>
  <c r="D59"/>
  <c r="F48"/>
  <c r="H48" s="1"/>
  <c r="H49"/>
  <c r="I15"/>
  <c r="J15" s="1"/>
  <c r="E5"/>
  <c r="J65"/>
  <c r="J5"/>
  <c r="J56"/>
  <c r="E48"/>
  <c r="H28"/>
  <c r="D4"/>
  <c r="I60"/>
  <c r="H51"/>
  <c r="H81"/>
  <c r="H78"/>
  <c r="H57"/>
  <c r="H35"/>
  <c r="J30"/>
  <c r="F15"/>
  <c r="G60"/>
  <c r="J81"/>
  <c r="F81"/>
  <c r="F80" s="1"/>
  <c r="J78"/>
  <c r="J57"/>
  <c r="H30"/>
  <c r="C78" i="21"/>
  <c r="C48"/>
  <c r="C18"/>
  <c r="E4" i="28" l="1"/>
  <c r="E84" s="1"/>
  <c r="G59"/>
  <c r="H15"/>
  <c r="F4"/>
  <c r="D84"/>
  <c r="J60"/>
  <c r="H60"/>
  <c r="I4"/>
  <c r="J4" s="1"/>
  <c r="J64"/>
  <c r="J83" i="21"/>
  <c r="I83"/>
  <c r="H83"/>
  <c r="G83"/>
  <c r="F83"/>
  <c r="D83"/>
  <c r="C83"/>
  <c r="B83"/>
  <c r="K82"/>
  <c r="K81"/>
  <c r="K80"/>
  <c r="K79"/>
  <c r="E83"/>
  <c r="K78"/>
  <c r="K77"/>
  <c r="K76"/>
  <c r="K75"/>
  <c r="K74"/>
  <c r="K73"/>
  <c r="K72"/>
  <c r="K71"/>
  <c r="K70"/>
  <c r="K69"/>
  <c r="K68"/>
  <c r="K66"/>
  <c r="F84" i="28" l="1"/>
  <c r="H59"/>
  <c r="G84"/>
  <c r="I84"/>
  <c r="J59"/>
  <c r="H4"/>
  <c r="M83" i="21"/>
  <c r="N83"/>
  <c r="K83"/>
  <c r="B84"/>
  <c r="F87" i="28" l="1"/>
  <c r="G27" i="21"/>
  <c r="J84" i="28"/>
  <c r="H84"/>
  <c r="G86" i="21"/>
  <c r="G88" s="1"/>
  <c r="J53" l="1"/>
  <c r="I53"/>
  <c r="G53"/>
  <c r="F53"/>
  <c r="C53"/>
  <c r="K52"/>
  <c r="K51"/>
  <c r="K50"/>
  <c r="K47"/>
  <c r="K46"/>
  <c r="K43"/>
  <c r="K40"/>
  <c r="K39"/>
  <c r="K38"/>
  <c r="K37"/>
  <c r="K36"/>
  <c r="K45"/>
  <c r="K44"/>
  <c r="K42"/>
  <c r="F23"/>
  <c r="J23"/>
  <c r="H23"/>
  <c r="K17"/>
  <c r="K21" l="1"/>
  <c r="K6"/>
  <c r="G23"/>
  <c r="K7"/>
  <c r="K8"/>
  <c r="K9"/>
  <c r="K10"/>
  <c r="K11"/>
  <c r="K12"/>
  <c r="K13"/>
  <c r="K14"/>
  <c r="K15"/>
  <c r="K16"/>
  <c r="K19"/>
  <c r="K20"/>
  <c r="D23"/>
  <c r="I23"/>
  <c r="N23" s="1"/>
  <c r="E23"/>
  <c r="K22"/>
  <c r="D53"/>
  <c r="K48"/>
  <c r="B53"/>
  <c r="M53" s="1"/>
  <c r="K49"/>
  <c r="E53"/>
  <c r="K18"/>
  <c r="B23"/>
  <c r="K41"/>
  <c r="H53"/>
  <c r="N53" l="1"/>
  <c r="K53"/>
  <c r="B54"/>
  <c r="C23"/>
  <c r="K23" s="1"/>
  <c r="F86" i="28" s="1"/>
  <c r="F88" s="1"/>
  <c r="G26" i="21" l="1"/>
  <c r="G28" s="1"/>
  <c r="M23"/>
  <c r="G56"/>
  <c r="B24"/>
  <c r="G58" l="1"/>
</calcChain>
</file>

<file path=xl/sharedStrings.xml><?xml version="1.0" encoding="utf-8"?>
<sst xmlns="http://schemas.openxmlformats.org/spreadsheetml/2006/main" count="289" uniqueCount="215">
  <si>
    <t>UKUPNO</t>
  </si>
  <si>
    <t>Otplata glavn. Primlj. Zajmova od kred. Institituc.</t>
  </si>
  <si>
    <t>Izdaci za otpl. Glavn. Primljenih zajmova</t>
  </si>
  <si>
    <t>Izd. Za financ.imov.i otplate zajmova</t>
  </si>
  <si>
    <t>4264</t>
  </si>
  <si>
    <t>Ulaganja u računalne programe</t>
  </si>
  <si>
    <t>4262</t>
  </si>
  <si>
    <t>426</t>
  </si>
  <si>
    <t>4227</t>
  </si>
  <si>
    <t>Instrumenti, uređaji i strojevi</t>
  </si>
  <si>
    <t>4225</t>
  </si>
  <si>
    <t>Medicinska i laboratorijska oprema</t>
  </si>
  <si>
    <t>4224</t>
  </si>
  <si>
    <t>Oprema za održavanje i zaštitu</t>
  </si>
  <si>
    <t>4223</t>
  </si>
  <si>
    <t>Komunikacijska oprema</t>
  </si>
  <si>
    <t>4222</t>
  </si>
  <si>
    <t>Uredska oprema i namještaj</t>
  </si>
  <si>
    <t>4221</t>
  </si>
  <si>
    <t>Postrojenja i oprema</t>
  </si>
  <si>
    <t>422</t>
  </si>
  <si>
    <t>Rash. za nabavu proizv. dugotr. imovine</t>
  </si>
  <si>
    <t>42</t>
  </si>
  <si>
    <t>Licence</t>
  </si>
  <si>
    <t>4123</t>
  </si>
  <si>
    <t>Nematerijalna imovina</t>
  </si>
  <si>
    <t>412</t>
  </si>
  <si>
    <t>Rash. za nabavu neproizv. Dugotr. imovine</t>
  </si>
  <si>
    <t>41</t>
  </si>
  <si>
    <t>Rashodi za nabavu nefinancijske imovine</t>
  </si>
  <si>
    <t>4</t>
  </si>
  <si>
    <t>3434</t>
  </si>
  <si>
    <t>Zatezne kamate</t>
  </si>
  <si>
    <t>3433</t>
  </si>
  <si>
    <t xml:space="preserve">Negativne tečajne razlike </t>
  </si>
  <si>
    <t>3432</t>
  </si>
  <si>
    <t>3431</t>
  </si>
  <si>
    <t>Ostali financijski rashodi</t>
  </si>
  <si>
    <t>343</t>
  </si>
  <si>
    <t>Kam. za primlj kredite od krd. Inst.</t>
  </si>
  <si>
    <t>Kamate za primlj. Kredite</t>
  </si>
  <si>
    <t>Financijski rashodi</t>
  </si>
  <si>
    <t>34</t>
  </si>
  <si>
    <t>Ostali nespomenuti rashodi posl.</t>
  </si>
  <si>
    <t>3299</t>
  </si>
  <si>
    <t>Troškovi sudskih postupaka</t>
  </si>
  <si>
    <t>3296</t>
  </si>
  <si>
    <t>Pristojbe i naknade</t>
  </si>
  <si>
    <t>3295</t>
  </si>
  <si>
    <t>Članarine i norme</t>
  </si>
  <si>
    <t>3294</t>
  </si>
  <si>
    <t>Reprezentacija</t>
  </si>
  <si>
    <t>3293</t>
  </si>
  <si>
    <t>Premije osiguranja</t>
  </si>
  <si>
    <t>3292</t>
  </si>
  <si>
    <t>Naknade za rad predst.i izvrš. tijela, povjer. i slično</t>
  </si>
  <si>
    <t>3291</t>
  </si>
  <si>
    <t>Ostali nespomenuti rashodi poslovanja</t>
  </si>
  <si>
    <t>329</t>
  </si>
  <si>
    <t>3241</t>
  </si>
  <si>
    <t>Naknade troškova osobama izvan radnog odnosa</t>
  </si>
  <si>
    <t>324</t>
  </si>
  <si>
    <t>Ostale usluge</t>
  </si>
  <si>
    <t>3239</t>
  </si>
  <si>
    <t>Računalne usluge</t>
  </si>
  <si>
    <t>3238</t>
  </si>
  <si>
    <t>Intelektualne i osobne usluge</t>
  </si>
  <si>
    <t>3237</t>
  </si>
  <si>
    <t>Zdravstvene i veterinarske usluge</t>
  </si>
  <si>
    <t>3236</t>
  </si>
  <si>
    <t>Zakupnine i najamnine</t>
  </si>
  <si>
    <t>3235</t>
  </si>
  <si>
    <t>Komunalne usluge</t>
  </si>
  <si>
    <t>3234</t>
  </si>
  <si>
    <t>Usluge promidžbe i informiranja</t>
  </si>
  <si>
    <t>3233</t>
  </si>
  <si>
    <t>Usluge tekućeg i inv.  održavanja</t>
  </si>
  <si>
    <t>3232</t>
  </si>
  <si>
    <t>Usluge telefona, pošte i prijevoza</t>
  </si>
  <si>
    <t>3231</t>
  </si>
  <si>
    <t>Rashodi za usluge</t>
  </si>
  <si>
    <t>323</t>
  </si>
  <si>
    <t>Službena, radna i zašt.odjeća i ob.</t>
  </si>
  <si>
    <t>3227</t>
  </si>
  <si>
    <t>Sitni inventar i auto gume</t>
  </si>
  <si>
    <t>3225</t>
  </si>
  <si>
    <t>Materijal i dijel. za tek. i invest. Održ.</t>
  </si>
  <si>
    <t>3224</t>
  </si>
  <si>
    <t>Energija</t>
  </si>
  <si>
    <t>3223</t>
  </si>
  <si>
    <t>Materijal i sirovine</t>
  </si>
  <si>
    <t>3222</t>
  </si>
  <si>
    <t>Uredski materijal i ostali mat. rashodi</t>
  </si>
  <si>
    <t>3221</t>
  </si>
  <si>
    <t>Rashodi za materijal i energiju</t>
  </si>
  <si>
    <t>322</t>
  </si>
  <si>
    <t>Ostale naknade troškova zaposlenima</t>
  </si>
  <si>
    <t>3214</t>
  </si>
  <si>
    <t>Stručno usavršavanje zaposlenika</t>
  </si>
  <si>
    <t>3213</t>
  </si>
  <si>
    <t>Nakn. za prijev. rad na ter. odv. Živ.</t>
  </si>
  <si>
    <t>3212</t>
  </si>
  <si>
    <t>Službena putovanja</t>
  </si>
  <si>
    <t>3211</t>
  </si>
  <si>
    <t>Naknade troškova zaposlenima</t>
  </si>
  <si>
    <t>321</t>
  </si>
  <si>
    <t>Materijalni rashodi</t>
  </si>
  <si>
    <t>32</t>
  </si>
  <si>
    <t>Doprinosi za zapošljavanje</t>
  </si>
  <si>
    <t>Doprinosi za obvezno zdravstveno osiguranje</t>
  </si>
  <si>
    <t>3132</t>
  </si>
  <si>
    <t>Doprinosi na plaće</t>
  </si>
  <si>
    <t>Ostali rashodi za zaposlene</t>
  </si>
  <si>
    <t>3121</t>
  </si>
  <si>
    <t>Plaće za posebne uvjete rada</t>
  </si>
  <si>
    <t>3114</t>
  </si>
  <si>
    <t>Plaće za prekovremeni rad</t>
  </si>
  <si>
    <t>3113</t>
  </si>
  <si>
    <t>Plaće za redovan rad</t>
  </si>
  <si>
    <t>3111</t>
  </si>
  <si>
    <t>Plaće (Bruto)</t>
  </si>
  <si>
    <t>311</t>
  </si>
  <si>
    <t>Rashodi za zaposlene</t>
  </si>
  <si>
    <t>31</t>
  </si>
  <si>
    <t>Rashodi poslovanja</t>
  </si>
  <si>
    <t>3</t>
  </si>
  <si>
    <t>Naziv</t>
  </si>
  <si>
    <t>Račun iz raču. Pl.</t>
  </si>
  <si>
    <t>len</t>
  </si>
  <si>
    <t>Izvor prihoda i primitaka</t>
  </si>
  <si>
    <t>Oznaka                           rač.iz                                      računskog                                         plana</t>
  </si>
  <si>
    <t>63414 pomoći od HZMO, HZZ, HZZO</t>
  </si>
  <si>
    <t>64132 kamate</t>
  </si>
  <si>
    <t>64151 pozitivne tečajne razlike</t>
  </si>
  <si>
    <t>65264 dopunsko</t>
  </si>
  <si>
    <t>65267 refund.osig.</t>
  </si>
  <si>
    <t>66151 vlastiti prihodi</t>
  </si>
  <si>
    <t>66313 tekuće donacije</t>
  </si>
  <si>
    <t>67111 prih.za finan.rashoda-pgž</t>
  </si>
  <si>
    <t>67311 HZZO</t>
  </si>
  <si>
    <t>68311 ostali prihodi</t>
  </si>
  <si>
    <t>92211 višak prih.posl.</t>
  </si>
  <si>
    <t>Ukupno (po izvorima)</t>
  </si>
  <si>
    <t>66323 kapitalne donacije</t>
  </si>
  <si>
    <t>Porezni i ostali prihodi - 111 (90)</t>
  </si>
  <si>
    <t>Opći prihodi i primici - DEC - 445 (30)</t>
  </si>
  <si>
    <t>Vlastiti prihodi - 321 (20)</t>
  </si>
  <si>
    <t>Prihodi za posebne namjene - 431 (10)</t>
  </si>
  <si>
    <t>Pomoći - 521 (40)</t>
  </si>
  <si>
    <t>Donacije - 621 (50)</t>
  </si>
  <si>
    <t>Prihodi od prodaje nefinancijske imovine i nadoknade šteta s osnova osiguranja - 731 (60)</t>
  </si>
  <si>
    <t>Prenesena sredstva - vlastiti prihodi - 383 (80)</t>
  </si>
  <si>
    <t>Thalassotherapia Opatija - Specijalna bolnica za medicinsku rehabilitaciju bolesti srca, pluća i reumatizma</t>
  </si>
  <si>
    <t xml:space="preserve">Nakn. trošk. osob. izvan radn. odnosa </t>
  </si>
  <si>
    <t>Bank. usluge i usluge platnog prom.</t>
  </si>
  <si>
    <t>Ostali nespomenuti financijski rashodi</t>
  </si>
  <si>
    <t>Uređaji, strojevi i oprema za ostale namjene</t>
  </si>
  <si>
    <t>Nematerijalna proizvedena imovina</t>
  </si>
  <si>
    <t>Otplata glavn. Primlj. Kred. Dugoročni</t>
  </si>
  <si>
    <t>Ostali rash. za zaposl.</t>
  </si>
  <si>
    <t>Kazne, penali i nakn. štete</t>
  </si>
  <si>
    <t>Nakn šteta pravnim i fizičkim osobama</t>
  </si>
  <si>
    <t>Ostala nematerij. proizved. imovina</t>
  </si>
  <si>
    <t>razlika</t>
  </si>
  <si>
    <t>Rashodi za dodatna ulaganja na nefinancijskoj imovini</t>
  </si>
  <si>
    <t>Dodatna ulaganja na građevinskim objektima</t>
  </si>
  <si>
    <t>RAZLIKA</t>
  </si>
  <si>
    <t>67121, prih.za nab. nefinanc. imovine</t>
  </si>
  <si>
    <t>Ostala nematerij imovina</t>
  </si>
  <si>
    <t>INDEKS (Projekc. 2024. / Plan 2023.</t>
  </si>
  <si>
    <t>INDEKS (Projekc. 2025. / Projekc. 2024.</t>
  </si>
  <si>
    <t>rashodi</t>
  </si>
  <si>
    <t>prihodi</t>
  </si>
  <si>
    <t>VIŠE / MANJE</t>
  </si>
  <si>
    <t>64143 Zatezne kamate</t>
  </si>
  <si>
    <t>66311 Tekuće don. od fizičkih osoba</t>
  </si>
  <si>
    <t>Kredit</t>
  </si>
  <si>
    <t>67141 prih.iz nadl. prorač. za financ. Izd. za otplatu zajm.</t>
  </si>
  <si>
    <t>Prijevozna sredstva</t>
  </si>
  <si>
    <t>u eurima</t>
  </si>
  <si>
    <t>84432 Primlj. Kred.od fin. Inst. Izv. jav. sekt.</t>
  </si>
  <si>
    <t>Ukupno prihodi i primici za 2024.</t>
  </si>
  <si>
    <t>PROJEKCIJA FINANCIJSKOG PLAN PRIHODA I PRIMITAKA 2025. EURI</t>
  </si>
  <si>
    <t>FINANCIJSKI PLAN ZA 2025. GODINU - PROJEKCIJA</t>
  </si>
  <si>
    <t>Ukupno prihodi i primici za 2025.</t>
  </si>
  <si>
    <t>Prijevozna sredstva u cestovnom prometu - Kombi</t>
  </si>
  <si>
    <t>67111 prih.za finan.rashoda</t>
  </si>
  <si>
    <t>FINANCIJSKI PLAN PRIHODA I PRIMITAKA 2024. EURI</t>
  </si>
  <si>
    <t>FINANCIJSKI PLAN ZA 2024. GODINU</t>
  </si>
  <si>
    <t>PROJEKCIJA FINANCIJSKOG PLAN PRIHODA I PRIMITAKA 2026. EURI</t>
  </si>
  <si>
    <t>FINANCIJSKI PLAN ZA 2026. GODINU - PROJEKCIJA</t>
  </si>
  <si>
    <t>PLAN PRIHODA 2024.</t>
  </si>
  <si>
    <t>PLAN RASHODA 2024.</t>
  </si>
  <si>
    <t>PLAN PRIHODA 2025.</t>
  </si>
  <si>
    <t>PLAN RASHODA 2025.</t>
  </si>
  <si>
    <t>PLAN PRIHODA 2026.</t>
  </si>
  <si>
    <t>PLAN RASHODA 2026.</t>
  </si>
  <si>
    <t>PRORAČUN</t>
  </si>
  <si>
    <t>VLASTITI</t>
  </si>
  <si>
    <t>REBALANS 2. ZA 2023. GOD.</t>
  </si>
  <si>
    <r>
      <t>FINANCIJSKI PLAN ZA 2024. GOD</t>
    </r>
    <r>
      <rPr>
        <b/>
        <i/>
        <u/>
        <sz val="12"/>
        <color rgb="FFFF0000"/>
        <rFont val="Arial"/>
        <family val="2"/>
      </rPr>
      <t xml:space="preserve"> EURI</t>
    </r>
  </si>
  <si>
    <t>PROJEKCIJA FINANC. PLANA ZA 2025. GOD. EURI</t>
  </si>
  <si>
    <t>FINANCIJSKI PLAN RASHODA I IZDATAKA ZA 2024. SA PROJEKCIJOM ZA 2025. I 2026. GODINU</t>
  </si>
  <si>
    <t xml:space="preserve">VEĆI RASHODI ZA </t>
  </si>
  <si>
    <t>29.424 - nadogradnja telemetrijiskog sustava na odjelu kirurgije</t>
  </si>
  <si>
    <t>310.576 = 139.326 stari kredit + 171.250 novi kredit (5 mjeseci)</t>
  </si>
  <si>
    <t>100.000 - izokinetički uređaj 119.000 (19.000 vlastita sred.)</t>
  </si>
  <si>
    <t>445.832 - stari kredit 34.832 + novi kredit MR 411.000</t>
  </si>
  <si>
    <t>218.168 - 172.168 kardiološki UTZ + 46.000 terapijski uređaj radiofrekvenca</t>
  </si>
  <si>
    <t>253.000 - elektrofiziološki stup za invazivnu kardiologiju</t>
  </si>
  <si>
    <t>411.000 - novi kredit MR 3T</t>
  </si>
  <si>
    <t>PROJEKCIJA FINANC. PLANA ZA 2026. GOD. EURI</t>
  </si>
  <si>
    <t>(+ 1.250 vlastita sredstva)</t>
  </si>
  <si>
    <t>80.000 - stanica za elektrofizijološko testiranja srca-odjel invaz.kardiolog.</t>
  </si>
  <si>
    <t>100.000 - sanacija bazena u fizijatriji - fizikalna terapija 3232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</si>
</sst>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\ _k_n_-;\-* #,##0.00\ _k_n_-;_-* &quot;-&quot;??\ _k_n_-;_-@_-"/>
  </numFmts>
  <fonts count="5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</font>
    <font>
      <sz val="8"/>
      <color rgb="FF000000"/>
      <name val="Arial"/>
      <family val="2"/>
      <charset val="238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</font>
    <font>
      <b/>
      <sz val="12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rgb="FF000000"/>
      <name val="Arial"/>
      <family val="2"/>
    </font>
    <font>
      <b/>
      <sz val="12"/>
      <color indexed="8"/>
      <name val="Arial"/>
      <family val="2"/>
      <charset val="238"/>
    </font>
    <font>
      <b/>
      <sz val="9"/>
      <color theme="1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9"/>
      <color theme="1"/>
      <name val="Arial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u/>
      <sz val="12"/>
      <color theme="1"/>
      <name val="Arial"/>
      <family val="2"/>
    </font>
    <font>
      <b/>
      <i/>
      <u/>
      <sz val="12"/>
      <color rgb="FFFF0000"/>
      <name val="Arial"/>
      <family val="2"/>
    </font>
    <font>
      <b/>
      <sz val="9"/>
      <color rgb="FFFF0000"/>
      <name val="Arial"/>
      <family val="2"/>
      <charset val="238"/>
    </font>
    <font>
      <b/>
      <sz val="10"/>
      <color theme="1"/>
      <name val="Arial"/>
      <family val="2"/>
    </font>
    <font>
      <b/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7DA9E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8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23" borderId="11" applyNumberFormat="0" applyAlignment="0" applyProtection="0"/>
    <xf numFmtId="0" fontId="21" fillId="24" borderId="12" applyNumberFormat="0" applyAlignment="0" applyProtection="0"/>
    <xf numFmtId="0" fontId="22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14" borderId="11" applyNumberFormat="0" applyAlignment="0" applyProtection="0"/>
    <xf numFmtId="0" fontId="28" fillId="0" borderId="16" applyNumberFormat="0" applyFill="0" applyAlignment="0" applyProtection="0"/>
    <xf numFmtId="0" fontId="29" fillId="14" borderId="0" applyNumberFormat="0" applyBorder="0" applyAlignment="0" applyProtection="0"/>
    <xf numFmtId="0" fontId="30" fillId="0" borderId="0"/>
    <xf numFmtId="0" fontId="30" fillId="11" borderId="17" applyNumberFormat="0" applyFont="0" applyAlignment="0" applyProtection="0"/>
    <xf numFmtId="0" fontId="31" fillId="0" borderId="0"/>
    <xf numFmtId="0" fontId="31" fillId="0" borderId="0"/>
    <xf numFmtId="0" fontId="30" fillId="0" borderId="0"/>
    <xf numFmtId="0" fontId="30" fillId="0" borderId="0"/>
    <xf numFmtId="0" fontId="32" fillId="23" borderId="18" applyNumberFormat="0" applyAlignment="0" applyProtection="0"/>
    <xf numFmtId="0" fontId="33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1" applyFont="1" applyAlignment="1">
      <alignment horizontal="left" indent="1"/>
    </xf>
    <xf numFmtId="4" fontId="2" fillId="0" borderId="0" xfId="1" applyNumberFormat="1" applyFont="1" applyAlignment="1"/>
    <xf numFmtId="4" fontId="2" fillId="0" borderId="0" xfId="2" applyNumberFormat="1" applyFont="1" applyAlignment="1"/>
    <xf numFmtId="0" fontId="2" fillId="0" borderId="0" xfId="1" applyFont="1" applyAlignment="1"/>
    <xf numFmtId="0" fontId="36" fillId="0" borderId="0" xfId="42" applyNumberFormat="1" applyFont="1" applyFill="1" applyBorder="1" applyAlignment="1" applyProtection="1"/>
    <xf numFmtId="1" fontId="37" fillId="0" borderId="0" xfId="42" applyNumberFormat="1" applyFont="1" applyAlignment="1">
      <alignment wrapText="1"/>
    </xf>
    <xf numFmtId="0" fontId="37" fillId="0" borderId="0" xfId="42" applyFont="1"/>
    <xf numFmtId="0" fontId="37" fillId="0" borderId="0" xfId="42" applyFont="1" applyAlignment="1">
      <alignment horizontal="right"/>
    </xf>
    <xf numFmtId="1" fontId="38" fillId="0" borderId="1" xfId="42" applyNumberFormat="1" applyFont="1" applyBorder="1" applyAlignment="1">
      <alignment wrapText="1"/>
    </xf>
    <xf numFmtId="1" fontId="38" fillId="0" borderId="4" xfId="42" applyNumberFormat="1" applyFont="1" applyBorder="1" applyAlignment="1">
      <alignment wrapText="1"/>
    </xf>
    <xf numFmtId="0" fontId="36" fillId="0" borderId="0" xfId="42" applyNumberFormat="1" applyFont="1" applyFill="1" applyBorder="1" applyAlignment="1" applyProtection="1">
      <alignment vertical="center" wrapText="1"/>
    </xf>
    <xf numFmtId="164" fontId="36" fillId="0" borderId="0" xfId="2" applyFont="1" applyFill="1" applyBorder="1" applyAlignment="1" applyProtection="1"/>
    <xf numFmtId="0" fontId="36" fillId="0" borderId="0" xfId="42" applyNumberFormat="1" applyFont="1" applyFill="1" applyBorder="1" applyAlignment="1" applyProtection="1">
      <alignment vertical="center"/>
    </xf>
    <xf numFmtId="0" fontId="36" fillId="0" borderId="0" xfId="42" applyNumberFormat="1" applyFont="1" applyFill="1" applyBorder="1" applyAlignment="1" applyProtection="1">
      <alignment horizontal="center" vertical="center"/>
    </xf>
    <xf numFmtId="0" fontId="42" fillId="0" borderId="26" xfId="42" applyNumberFormat="1" applyFont="1" applyFill="1" applyBorder="1" applyAlignment="1" applyProtection="1"/>
    <xf numFmtId="0" fontId="41" fillId="0" borderId="22" xfId="42" applyNumberFormat="1" applyFont="1" applyFill="1" applyBorder="1" applyAlignment="1" applyProtection="1"/>
    <xf numFmtId="0" fontId="6" fillId="0" borderId="30" xfId="42" applyNumberFormat="1" applyFont="1" applyFill="1" applyBorder="1" applyAlignment="1" applyProtection="1"/>
    <xf numFmtId="0" fontId="6" fillId="0" borderId="32" xfId="42" applyNumberFormat="1" applyFont="1" applyFill="1" applyBorder="1" applyAlignment="1" applyProtection="1"/>
    <xf numFmtId="0" fontId="6" fillId="0" borderId="34" xfId="42" applyNumberFormat="1" applyFont="1" applyFill="1" applyBorder="1" applyAlignment="1" applyProtection="1"/>
    <xf numFmtId="4" fontId="43" fillId="0" borderId="0" xfId="0" applyNumberFormat="1" applyFont="1"/>
    <xf numFmtId="0" fontId="12" fillId="7" borderId="35" xfId="1" applyFont="1" applyFill="1" applyBorder="1" applyAlignment="1">
      <alignment horizontal="left" wrapText="1" indent="4"/>
    </xf>
    <xf numFmtId="0" fontId="10" fillId="7" borderId="36" xfId="1" applyFont="1" applyFill="1" applyBorder="1" applyAlignment="1">
      <alignment wrapText="1"/>
    </xf>
    <xf numFmtId="4" fontId="15" fillId="7" borderId="8" xfId="1" applyNumberFormat="1" applyFont="1" applyFill="1" applyBorder="1" applyAlignment="1">
      <alignment horizontal="right" wrapText="1"/>
    </xf>
    <xf numFmtId="0" fontId="10" fillId="6" borderId="37" xfId="1" applyFont="1" applyFill="1" applyBorder="1" applyAlignment="1">
      <alignment horizontal="left" wrapText="1" indent="4"/>
    </xf>
    <xf numFmtId="0" fontId="10" fillId="6" borderId="38" xfId="1" applyFont="1" applyFill="1" applyBorder="1" applyAlignment="1">
      <alignment wrapText="1"/>
    </xf>
    <xf numFmtId="4" fontId="5" fillId="6" borderId="6" xfId="2" applyNumberFormat="1" applyFont="1" applyFill="1" applyBorder="1" applyAlignment="1">
      <alignment wrapText="1"/>
    </xf>
    <xf numFmtId="0" fontId="7" fillId="5" borderId="37" xfId="1" applyFont="1" applyFill="1" applyBorder="1" applyAlignment="1">
      <alignment wrapText="1"/>
    </xf>
    <xf numFmtId="0" fontId="7" fillId="5" borderId="38" xfId="1" applyFont="1" applyFill="1" applyBorder="1" applyAlignment="1">
      <alignment wrapText="1"/>
    </xf>
    <xf numFmtId="0" fontId="4" fillId="4" borderId="37" xfId="1" applyFont="1" applyFill="1" applyBorder="1" applyAlignment="1">
      <alignment horizontal="center" wrapText="1"/>
    </xf>
    <xf numFmtId="0" fontId="4" fillId="4" borderId="38" xfId="1" applyFont="1" applyFill="1" applyBorder="1" applyAlignment="1">
      <alignment wrapText="1"/>
    </xf>
    <xf numFmtId="0" fontId="7" fillId="5" borderId="37" xfId="1" applyFont="1" applyFill="1" applyBorder="1" applyAlignment="1">
      <alignment horizontal="left" wrapText="1"/>
    </xf>
    <xf numFmtId="0" fontId="10" fillId="6" borderId="39" xfId="1" applyFont="1" applyFill="1" applyBorder="1" applyAlignment="1"/>
    <xf numFmtId="0" fontId="10" fillId="6" borderId="40" xfId="1" applyFont="1" applyFill="1" applyBorder="1" applyAlignment="1">
      <alignment wrapText="1"/>
    </xf>
    <xf numFmtId="0" fontId="7" fillId="5" borderId="35" xfId="1" applyFont="1" applyFill="1" applyBorder="1" applyAlignment="1">
      <alignment horizontal="left" wrapText="1"/>
    </xf>
    <xf numFmtId="0" fontId="10" fillId="5" borderId="36" xfId="1" applyFont="1" applyFill="1" applyBorder="1" applyAlignment="1">
      <alignment wrapText="1"/>
    </xf>
    <xf numFmtId="0" fontId="14" fillId="8" borderId="37" xfId="1" applyFont="1" applyFill="1" applyBorder="1" applyAlignment="1">
      <alignment horizontal="center" wrapText="1"/>
    </xf>
    <xf numFmtId="0" fontId="4" fillId="4" borderId="41" xfId="1" applyFont="1" applyFill="1" applyBorder="1" applyAlignment="1">
      <alignment horizontal="center" wrapText="1"/>
    </xf>
    <xf numFmtId="0" fontId="4" fillId="4" borderId="42" xfId="1" applyFont="1" applyFill="1" applyBorder="1" applyAlignment="1">
      <alignment wrapText="1"/>
    </xf>
    <xf numFmtId="0" fontId="4" fillId="4" borderId="7" xfId="1" applyFont="1" applyFill="1" applyBorder="1" applyAlignment="1">
      <alignment horizontal="center" wrapText="1"/>
    </xf>
    <xf numFmtId="0" fontId="4" fillId="4" borderId="27" xfId="1" applyFont="1" applyFill="1" applyBorder="1" applyAlignment="1">
      <alignment wrapText="1"/>
    </xf>
    <xf numFmtId="4" fontId="11" fillId="6" borderId="43" xfId="1" applyNumberFormat="1" applyFont="1" applyFill="1" applyBorder="1" applyAlignment="1">
      <alignment horizontal="right" wrapText="1"/>
    </xf>
    <xf numFmtId="4" fontId="9" fillId="6" borderId="6" xfId="2" applyNumberFormat="1" applyFont="1" applyFill="1" applyBorder="1" applyAlignment="1">
      <alignment wrapText="1"/>
    </xf>
    <xf numFmtId="0" fontId="7" fillId="5" borderId="43" xfId="1" applyFont="1" applyFill="1" applyBorder="1" applyAlignment="1">
      <alignment wrapText="1"/>
    </xf>
    <xf numFmtId="0" fontId="4" fillId="4" borderId="43" xfId="1" applyFont="1" applyFill="1" applyBorder="1" applyAlignment="1">
      <alignment horizontal="center" wrapText="1"/>
    </xf>
    <xf numFmtId="4" fontId="5" fillId="7" borderId="6" xfId="2" applyNumberFormat="1" applyFont="1" applyFill="1" applyBorder="1" applyAlignment="1">
      <alignment wrapText="1"/>
    </xf>
    <xf numFmtId="0" fontId="4" fillId="4" borderId="5" xfId="1" applyFont="1" applyFill="1" applyBorder="1" applyAlignment="1">
      <alignment horizontal="center" wrapText="1"/>
    </xf>
    <xf numFmtId="0" fontId="4" fillId="4" borderId="29" xfId="1" applyFont="1" applyFill="1" applyBorder="1" applyAlignment="1">
      <alignment wrapText="1"/>
    </xf>
    <xf numFmtId="0" fontId="3" fillId="2" borderId="1" xfId="1" applyFont="1" applyFill="1" applyBorder="1" applyAlignment="1"/>
    <xf numFmtId="0" fontId="2" fillId="0" borderId="0" xfId="1" applyFont="1" applyBorder="1" applyAlignment="1">
      <alignment horizontal="left" indent="1"/>
    </xf>
    <xf numFmtId="4" fontId="6" fillId="0" borderId="24" xfId="42" applyNumberFormat="1" applyFont="1" applyFill="1" applyBorder="1" applyAlignment="1" applyProtection="1"/>
    <xf numFmtId="4" fontId="6" fillId="0" borderId="27" xfId="42" applyNumberFormat="1" applyFont="1" applyFill="1" applyBorder="1" applyAlignment="1" applyProtection="1"/>
    <xf numFmtId="4" fontId="6" fillId="0" borderId="28" xfId="42" applyNumberFormat="1" applyFont="1" applyFill="1" applyBorder="1" applyAlignment="1" applyProtection="1"/>
    <xf numFmtId="0" fontId="36" fillId="0" borderId="0" xfId="42" applyNumberFormat="1" applyFont="1" applyFill="1" applyBorder="1" applyAlignment="1" applyProtection="1">
      <alignment wrapText="1"/>
    </xf>
    <xf numFmtId="164" fontId="36" fillId="0" borderId="0" xfId="2" applyFont="1" applyFill="1" applyBorder="1" applyAlignment="1" applyProtection="1">
      <alignment wrapText="1"/>
    </xf>
    <xf numFmtId="1" fontId="38" fillId="25" borderId="21" xfId="42" applyNumberFormat="1" applyFont="1" applyFill="1" applyBorder="1" applyAlignment="1">
      <alignment horizontal="right" vertical="top" wrapText="1"/>
    </xf>
    <xf numFmtId="1" fontId="38" fillId="25" borderId="31" xfId="42" applyNumberFormat="1" applyFont="1" applyFill="1" applyBorder="1" applyAlignment="1">
      <alignment horizontal="left" wrapText="1"/>
    </xf>
    <xf numFmtId="0" fontId="39" fillId="26" borderId="1" xfId="42" applyFont="1" applyFill="1" applyBorder="1" applyAlignment="1">
      <alignment horizontal="center" vertical="center" wrapText="1"/>
    </xf>
    <xf numFmtId="43" fontId="36" fillId="0" borderId="0" xfId="51" applyFont="1" applyFill="1" applyBorder="1" applyAlignment="1" applyProtection="1"/>
    <xf numFmtId="4" fontId="39" fillId="26" borderId="1" xfId="2" applyNumberFormat="1" applyFont="1" applyFill="1" applyBorder="1" applyAlignment="1">
      <alignment wrapText="1"/>
    </xf>
    <xf numFmtId="4" fontId="37" fillId="0" borderId="23" xfId="2" applyNumberFormat="1" applyFont="1" applyFill="1" applyBorder="1" applyAlignment="1">
      <alignment wrapText="1"/>
    </xf>
    <xf numFmtId="4" fontId="38" fillId="0" borderId="2" xfId="2" applyNumberFormat="1" applyFont="1" applyBorder="1" applyAlignment="1"/>
    <xf numFmtId="0" fontId="10" fillId="6" borderId="39" xfId="1" applyFont="1" applyFill="1" applyBorder="1" applyAlignment="1">
      <alignment horizontal="left"/>
    </xf>
    <xf numFmtId="0" fontId="10" fillId="5" borderId="44" xfId="1" applyFont="1" applyFill="1" applyBorder="1" applyAlignment="1">
      <alignment wrapText="1"/>
    </xf>
    <xf numFmtId="0" fontId="12" fillId="7" borderId="45" xfId="1" applyFont="1" applyFill="1" applyBorder="1" applyAlignment="1">
      <alignment horizontal="left" wrapText="1" indent="4"/>
    </xf>
    <xf numFmtId="4" fontId="11" fillId="6" borderId="46" xfId="1" applyNumberFormat="1" applyFont="1" applyFill="1" applyBorder="1" applyAlignment="1">
      <alignment horizontal="right" wrapText="1"/>
    </xf>
    <xf numFmtId="0" fontId="7" fillId="5" borderId="46" xfId="1" applyFont="1" applyFill="1" applyBorder="1" applyAlignment="1">
      <alignment wrapText="1"/>
    </xf>
    <xf numFmtId="0" fontId="4" fillId="4" borderId="47" xfId="1" applyFont="1" applyFill="1" applyBorder="1" applyAlignment="1">
      <alignment wrapText="1"/>
    </xf>
    <xf numFmtId="0" fontId="10" fillId="7" borderId="3" xfId="1" applyFont="1" applyFill="1" applyBorder="1" applyAlignment="1">
      <alignment wrapText="1"/>
    </xf>
    <xf numFmtId="0" fontId="10" fillId="6" borderId="3" xfId="1" applyFont="1" applyFill="1" applyBorder="1" applyAlignment="1">
      <alignment wrapText="1"/>
    </xf>
    <xf numFmtId="0" fontId="7" fillId="5" borderId="3" xfId="1" applyFont="1" applyFill="1" applyBorder="1" applyAlignment="1">
      <alignment wrapText="1"/>
    </xf>
    <xf numFmtId="0" fontId="4" fillId="4" borderId="45" xfId="1" applyFont="1" applyFill="1" applyBorder="1" applyAlignment="1">
      <alignment wrapText="1"/>
    </xf>
    <xf numFmtId="0" fontId="10" fillId="6" borderId="46" xfId="1" applyFont="1" applyFill="1" applyBorder="1" applyAlignment="1">
      <alignment wrapText="1"/>
    </xf>
    <xf numFmtId="0" fontId="4" fillId="4" borderId="46" xfId="1" applyFont="1" applyFill="1" applyBorder="1" applyAlignment="1">
      <alignment wrapText="1"/>
    </xf>
    <xf numFmtId="4" fontId="13" fillId="5" borderId="6" xfId="2" applyNumberFormat="1" applyFont="1" applyFill="1" applyBorder="1" applyAlignment="1">
      <alignment wrapText="1"/>
    </xf>
    <xf numFmtId="4" fontId="16" fillId="0" borderId="2" xfId="1" applyNumberFormat="1" applyFont="1" applyFill="1" applyBorder="1" applyAlignment="1">
      <alignment horizontal="center" vertical="center" wrapText="1"/>
    </xf>
    <xf numFmtId="4" fontId="15" fillId="6" borderId="6" xfId="2" applyNumberFormat="1" applyFont="1" applyFill="1" applyBorder="1" applyAlignment="1">
      <alignment wrapText="1"/>
    </xf>
    <xf numFmtId="4" fontId="10" fillId="5" borderId="6" xfId="2" applyNumberFormat="1" applyFont="1" applyFill="1" applyBorder="1" applyAlignment="1">
      <alignment wrapText="1"/>
    </xf>
    <xf numFmtId="4" fontId="8" fillId="5" borderId="6" xfId="2" applyNumberFormat="1" applyFont="1" applyFill="1" applyBorder="1" applyAlignment="1">
      <alignment wrapText="1"/>
    </xf>
    <xf numFmtId="4" fontId="6" fillId="5" borderId="6" xfId="2" applyNumberFormat="1" applyFont="1" applyFill="1" applyBorder="1" applyAlignment="1">
      <alignment wrapText="1"/>
    </xf>
    <xf numFmtId="4" fontId="46" fillId="5" borderId="6" xfId="2" applyNumberFormat="1" applyFont="1" applyFill="1" applyBorder="1" applyAlignment="1">
      <alignment wrapText="1"/>
    </xf>
    <xf numFmtId="0" fontId="11" fillId="7" borderId="30" xfId="1" applyFont="1" applyFill="1" applyBorder="1" applyAlignment="1">
      <alignment wrapText="1"/>
    </xf>
    <xf numFmtId="0" fontId="11" fillId="6" borderId="30" xfId="1" applyFont="1" applyFill="1" applyBorder="1" applyAlignment="1">
      <alignment wrapText="1"/>
    </xf>
    <xf numFmtId="0" fontId="11" fillId="5" borderId="30" xfId="1" applyFont="1" applyFill="1" applyBorder="1" applyAlignment="1">
      <alignment wrapText="1"/>
    </xf>
    <xf numFmtId="0" fontId="11" fillId="7" borderId="6" xfId="1" applyFont="1" applyFill="1" applyBorder="1" applyAlignment="1">
      <alignment horizontal="right" wrapText="1"/>
    </xf>
    <xf numFmtId="0" fontId="11" fillId="5" borderId="6" xfId="1" applyFont="1" applyFill="1" applyBorder="1" applyAlignment="1">
      <alignment horizontal="left" wrapText="1"/>
    </xf>
    <xf numFmtId="3" fontId="11" fillId="6" borderId="46" xfId="1" applyNumberFormat="1" applyFont="1" applyFill="1" applyBorder="1" applyAlignment="1">
      <alignment horizontal="right" wrapText="1"/>
    </xf>
    <xf numFmtId="0" fontId="7" fillId="5" borderId="46" xfId="1" applyFont="1" applyFill="1" applyBorder="1" applyAlignment="1">
      <alignment horizontal="left" wrapText="1"/>
    </xf>
    <xf numFmtId="0" fontId="11" fillId="6" borderId="6" xfId="1" applyFont="1" applyFill="1" applyBorder="1" applyAlignment="1">
      <alignment horizontal="right" wrapText="1"/>
    </xf>
    <xf numFmtId="0" fontId="2" fillId="0" borderId="0" xfId="1" applyFont="1" applyFill="1" applyAlignment="1">
      <alignment horizontal="left" indent="1"/>
    </xf>
    <xf numFmtId="0" fontId="4" fillId="4" borderId="35" xfId="1" applyFont="1" applyFill="1" applyBorder="1" applyAlignment="1">
      <alignment horizontal="center" wrapText="1"/>
    </xf>
    <xf numFmtId="0" fontId="4" fillId="4" borderId="36" xfId="1" applyFont="1" applyFill="1" applyBorder="1" applyAlignment="1">
      <alignment wrapText="1"/>
    </xf>
    <xf numFmtId="43" fontId="2" fillId="0" borderId="0" xfId="51" applyFont="1" applyAlignment="1">
      <alignment horizontal="left" indent="1"/>
    </xf>
    <xf numFmtId="0" fontId="7" fillId="5" borderId="39" xfId="1" applyFont="1" applyFill="1" applyBorder="1" applyAlignment="1">
      <alignment horizontal="left" wrapText="1"/>
    </xf>
    <xf numFmtId="0" fontId="7" fillId="5" borderId="40" xfId="1" applyFont="1" applyFill="1" applyBorder="1" applyAlignment="1">
      <alignment wrapText="1"/>
    </xf>
    <xf numFmtId="4" fontId="8" fillId="5" borderId="30" xfId="2" applyNumberFormat="1" applyFont="1" applyFill="1" applyBorder="1" applyAlignment="1">
      <alignment wrapText="1"/>
    </xf>
    <xf numFmtId="4" fontId="2" fillId="0" borderId="0" xfId="1" applyNumberFormat="1" applyFont="1" applyAlignment="1">
      <alignment horizontal="left" indent="1"/>
    </xf>
    <xf numFmtId="4" fontId="6" fillId="0" borderId="33" xfId="42" applyNumberFormat="1" applyFont="1" applyFill="1" applyBorder="1" applyAlignment="1" applyProtection="1"/>
    <xf numFmtId="0" fontId="10" fillId="0" borderId="50" xfId="1" applyFont="1" applyBorder="1" applyAlignment="1">
      <alignment horizontal="center" vertical="center" wrapText="1"/>
    </xf>
    <xf numFmtId="0" fontId="10" fillId="0" borderId="51" xfId="1" applyFont="1" applyBorder="1" applyAlignment="1">
      <alignment horizontal="center" vertical="center" wrapText="1"/>
    </xf>
    <xf numFmtId="43" fontId="45" fillId="0" borderId="25" xfId="51" applyFont="1" applyFill="1" applyBorder="1" applyAlignment="1">
      <alignment horizontal="right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2" fillId="0" borderId="6" xfId="2" applyNumberFormat="1" applyFont="1" applyBorder="1" applyAlignment="1"/>
    <xf numFmtId="4" fontId="9" fillId="7" borderId="6" xfId="1" applyNumberFormat="1" applyFont="1" applyFill="1" applyBorder="1" applyAlignment="1">
      <alignment horizontal="right" wrapText="1"/>
    </xf>
    <xf numFmtId="4" fontId="3" fillId="3" borderId="5" xfId="2" applyNumberFormat="1" applyFont="1" applyFill="1" applyBorder="1" applyAlignment="1"/>
    <xf numFmtId="4" fontId="16" fillId="0" borderId="20" xfId="1" applyNumberFormat="1" applyFont="1" applyFill="1" applyBorder="1" applyAlignment="1">
      <alignment horizontal="center" vertical="center" wrapText="1"/>
    </xf>
    <xf numFmtId="43" fontId="45" fillId="0" borderId="10" xfId="51" applyFont="1" applyFill="1" applyBorder="1" applyAlignment="1">
      <alignment horizontal="right" wrapText="1"/>
    </xf>
    <xf numFmtId="0" fontId="10" fillId="0" borderId="20" xfId="1" applyFont="1" applyBorder="1" applyAlignment="1">
      <alignment horizontal="center" vertical="center" wrapText="1"/>
    </xf>
    <xf numFmtId="43" fontId="2" fillId="0" borderId="0" xfId="51" applyFont="1" applyBorder="1" applyAlignment="1">
      <alignment horizontal="left" indent="1"/>
    </xf>
    <xf numFmtId="0" fontId="10" fillId="0" borderId="1" xfId="1" applyFont="1" applyBorder="1" applyAlignment="1">
      <alignment horizontal="center" vertical="center" wrapText="1"/>
    </xf>
    <xf numFmtId="4" fontId="2" fillId="0" borderId="3" xfId="2" applyNumberFormat="1" applyFont="1" applyBorder="1" applyAlignment="1"/>
    <xf numFmtId="4" fontId="47" fillId="0" borderId="3" xfId="2" applyNumberFormat="1" applyFont="1" applyBorder="1" applyAlignment="1"/>
    <xf numFmtId="0" fontId="2" fillId="0" borderId="3" xfId="1" applyFont="1" applyBorder="1" applyAlignment="1">
      <alignment horizontal="left" indent="1"/>
    </xf>
    <xf numFmtId="4" fontId="35" fillId="0" borderId="3" xfId="2" applyNumberFormat="1" applyFont="1" applyFill="1" applyBorder="1" applyAlignment="1"/>
    <xf numFmtId="0" fontId="2" fillId="0" borderId="0" xfId="1" applyFont="1" applyAlignment="1">
      <alignment horizontal="left" wrapText="1" indent="1"/>
    </xf>
    <xf numFmtId="43" fontId="2" fillId="0" borderId="0" xfId="1" applyNumberFormat="1" applyFont="1" applyAlignment="1">
      <alignment horizontal="left" indent="1"/>
    </xf>
    <xf numFmtId="4" fontId="49" fillId="28" borderId="4" xfId="1" applyNumberFormat="1" applyFont="1" applyFill="1" applyBorder="1" applyAlignment="1">
      <alignment horizontal="center" vertical="center" wrapText="1"/>
    </xf>
    <xf numFmtId="43" fontId="47" fillId="0" borderId="0" xfId="1" applyNumberFormat="1" applyFont="1" applyAlignment="1">
      <alignment horizontal="left" indent="1"/>
    </xf>
    <xf numFmtId="0" fontId="6" fillId="0" borderId="0" xfId="42" applyNumberFormat="1" applyFont="1" applyFill="1" applyBorder="1" applyAlignment="1" applyProtection="1"/>
    <xf numFmtId="4" fontId="6" fillId="0" borderId="0" xfId="42" applyNumberFormat="1" applyFont="1" applyFill="1" applyBorder="1" applyAlignment="1" applyProtection="1"/>
    <xf numFmtId="43" fontId="51" fillId="0" borderId="0" xfId="51" applyFont="1" applyAlignment="1">
      <alignment horizontal="left" indent="1"/>
    </xf>
    <xf numFmtId="1" fontId="40" fillId="25" borderId="33" xfId="42" applyNumberFormat="1" applyFont="1" applyFill="1" applyBorder="1" applyAlignment="1">
      <alignment horizontal="left" wrapText="1"/>
    </xf>
    <xf numFmtId="1" fontId="37" fillId="0" borderId="30" xfId="42" applyNumberFormat="1" applyFont="1" applyBorder="1" applyAlignment="1">
      <alignment horizontal="left" wrapText="1"/>
    </xf>
    <xf numFmtId="1" fontId="37" fillId="0" borderId="52" xfId="42" applyNumberFormat="1" applyFont="1" applyBorder="1" applyAlignment="1">
      <alignment horizontal="left" wrapText="1"/>
    </xf>
    <xf numFmtId="1" fontId="37" fillId="0" borderId="32" xfId="42" applyNumberFormat="1" applyFont="1" applyBorder="1" applyAlignment="1">
      <alignment horizontal="left" wrapText="1"/>
    </xf>
    <xf numFmtId="4" fontId="40" fillId="26" borderId="53" xfId="2" applyNumberFormat="1" applyFont="1" applyFill="1" applyBorder="1" applyAlignment="1">
      <alignment wrapText="1"/>
    </xf>
    <xf numFmtId="1" fontId="38" fillId="25" borderId="54" xfId="42" applyNumberFormat="1" applyFont="1" applyFill="1" applyBorder="1" applyAlignment="1">
      <alignment horizontal="left" vertical="center" wrapText="1"/>
    </xf>
    <xf numFmtId="0" fontId="38" fillId="0" borderId="55" xfId="42" applyFont="1" applyBorder="1" applyAlignment="1">
      <alignment vertical="center" wrapText="1"/>
    </xf>
    <xf numFmtId="0" fontId="38" fillId="0" borderId="56" xfId="42" applyFont="1" applyBorder="1" applyAlignment="1">
      <alignment vertical="center" wrapText="1"/>
    </xf>
    <xf numFmtId="0" fontId="38" fillId="0" borderId="57" xfId="42" applyFont="1" applyBorder="1" applyAlignment="1">
      <alignment vertical="center" wrapText="1"/>
    </xf>
    <xf numFmtId="4" fontId="40" fillId="0" borderId="58" xfId="2" applyNumberFormat="1" applyFont="1" applyBorder="1" applyAlignment="1">
      <alignment wrapText="1"/>
    </xf>
    <xf numFmtId="4" fontId="37" fillId="0" borderId="3" xfId="2" applyNumberFormat="1" applyFont="1" applyFill="1" applyBorder="1" applyAlignment="1">
      <alignment wrapText="1"/>
    </xf>
    <xf numFmtId="4" fontId="37" fillId="0" borderId="59" xfId="2" applyNumberFormat="1" applyFont="1" applyFill="1" applyBorder="1" applyAlignment="1">
      <alignment wrapText="1"/>
    </xf>
    <xf numFmtId="4" fontId="37" fillId="0" borderId="24" xfId="2" applyNumberFormat="1" applyFont="1" applyFill="1" applyBorder="1" applyAlignment="1">
      <alignment wrapText="1"/>
    </xf>
    <xf numFmtId="4" fontId="37" fillId="0" borderId="7" xfId="2" applyNumberFormat="1" applyFont="1" applyFill="1" applyBorder="1" applyAlignment="1">
      <alignment wrapText="1"/>
    </xf>
    <xf numFmtId="4" fontId="37" fillId="0" borderId="27" xfId="2" applyNumberFormat="1" applyFont="1" applyFill="1" applyBorder="1" applyAlignment="1">
      <alignment wrapText="1"/>
    </xf>
    <xf numFmtId="4" fontId="37" fillId="0" borderId="60" xfId="2" applyNumberFormat="1" applyFont="1" applyFill="1" applyBorder="1" applyAlignment="1">
      <alignment wrapText="1"/>
    </xf>
    <xf numFmtId="4" fontId="37" fillId="0" borderId="61" xfId="2" applyNumberFormat="1" applyFont="1" applyFill="1" applyBorder="1" applyAlignment="1">
      <alignment wrapText="1"/>
    </xf>
    <xf numFmtId="4" fontId="37" fillId="0" borderId="28" xfId="2" applyNumberFormat="1" applyFont="1" applyFill="1" applyBorder="1" applyAlignment="1">
      <alignment wrapText="1"/>
    </xf>
    <xf numFmtId="0" fontId="11" fillId="5" borderId="43" xfId="1" applyFont="1" applyFill="1" applyBorder="1" applyAlignment="1">
      <alignment horizontal="left" wrapText="1"/>
    </xf>
    <xf numFmtId="0" fontId="11" fillId="5" borderId="46" xfId="1" applyFont="1" applyFill="1" applyBorder="1" applyAlignment="1">
      <alignment wrapText="1"/>
    </xf>
    <xf numFmtId="4" fontId="52" fillId="5" borderId="6" xfId="2" applyNumberFormat="1" applyFont="1" applyFill="1" applyBorder="1" applyAlignment="1"/>
    <xf numFmtId="3" fontId="46" fillId="0" borderId="0" xfId="42" applyNumberFormat="1" applyFont="1" applyFill="1" applyBorder="1" applyAlignment="1" applyProtection="1">
      <alignment horizontal="left" vertical="center"/>
    </xf>
    <xf numFmtId="3" fontId="36" fillId="0" borderId="0" xfId="42" applyNumberFormat="1" applyFont="1" applyFill="1" applyBorder="1" applyAlignment="1" applyProtection="1">
      <alignment horizontal="left" vertical="center"/>
    </xf>
    <xf numFmtId="4" fontId="36" fillId="0" borderId="3" xfId="42" applyNumberFormat="1" applyFont="1" applyFill="1" applyBorder="1" applyAlignment="1" applyProtection="1"/>
    <xf numFmtId="0" fontId="36" fillId="0" borderId="3" xfId="42" applyNumberFormat="1" applyFont="1" applyFill="1" applyBorder="1" applyAlignment="1" applyProtection="1"/>
    <xf numFmtId="43" fontId="36" fillId="0" borderId="3" xfId="51" applyFont="1" applyFill="1" applyBorder="1" applyAlignment="1" applyProtection="1"/>
    <xf numFmtId="4" fontId="2" fillId="0" borderId="6" xfId="2" applyNumberFormat="1" applyFont="1" applyFill="1" applyBorder="1" applyAlignment="1"/>
    <xf numFmtId="4" fontId="15" fillId="7" borderId="48" xfId="51" applyNumberFormat="1" applyFont="1" applyFill="1" applyBorder="1" applyAlignment="1">
      <alignment horizontal="right" wrapText="1"/>
    </xf>
    <xf numFmtId="4" fontId="15" fillId="7" borderId="8" xfId="51" applyNumberFormat="1" applyFont="1" applyFill="1" applyBorder="1" applyAlignment="1">
      <alignment horizontal="right" wrapText="1"/>
    </xf>
    <xf numFmtId="4" fontId="15" fillId="6" borderId="30" xfId="51" applyNumberFormat="1" applyFont="1" applyFill="1" applyBorder="1" applyAlignment="1">
      <alignment wrapText="1"/>
    </xf>
    <xf numFmtId="4" fontId="15" fillId="6" borderId="6" xfId="51" applyNumberFormat="1" applyFont="1" applyFill="1" applyBorder="1" applyAlignment="1">
      <alignment wrapText="1"/>
    </xf>
    <xf numFmtId="4" fontId="13" fillId="5" borderId="30" xfId="51" applyNumberFormat="1" applyFont="1" applyFill="1" applyBorder="1" applyAlignment="1">
      <alignment wrapText="1"/>
    </xf>
    <xf numFmtId="4" fontId="13" fillId="5" borderId="6" xfId="51" applyNumberFormat="1" applyFont="1" applyFill="1" applyBorder="1" applyAlignment="1">
      <alignment wrapText="1"/>
    </xf>
    <xf numFmtId="4" fontId="45" fillId="0" borderId="48" xfId="51" applyNumberFormat="1" applyFont="1" applyFill="1" applyBorder="1" applyAlignment="1">
      <alignment horizontal="right" wrapText="1"/>
    </xf>
    <xf numFmtId="4" fontId="2" fillId="0" borderId="6" xfId="51" applyNumberFormat="1" applyFont="1" applyBorder="1" applyAlignment="1"/>
    <xf numFmtId="4" fontId="2" fillId="0" borderId="6" xfId="51" applyNumberFormat="1" applyFont="1" applyFill="1" applyBorder="1" applyAlignment="1"/>
    <xf numFmtId="4" fontId="10" fillId="5" borderId="30" xfId="51" applyNumberFormat="1" applyFont="1" applyFill="1" applyBorder="1" applyAlignment="1">
      <alignment wrapText="1"/>
    </xf>
    <xf numFmtId="4" fontId="10" fillId="5" borderId="6" xfId="51" applyNumberFormat="1" applyFont="1" applyFill="1" applyBorder="1" applyAlignment="1">
      <alignment wrapText="1"/>
    </xf>
    <xf numFmtId="4" fontId="45" fillId="0" borderId="49" xfId="51" applyNumberFormat="1" applyFont="1" applyFill="1" applyBorder="1" applyAlignment="1">
      <alignment horizontal="right" wrapText="1"/>
    </xf>
    <xf numFmtId="4" fontId="13" fillId="5" borderId="48" xfId="51" applyNumberFormat="1" applyFont="1" applyFill="1" applyBorder="1" applyAlignment="1">
      <alignment wrapText="1"/>
    </xf>
    <xf numFmtId="4" fontId="48" fillId="0" borderId="48" xfId="51" applyNumberFormat="1" applyFont="1" applyFill="1" applyBorder="1" applyAlignment="1">
      <alignment horizontal="right" wrapText="1"/>
    </xf>
    <xf numFmtId="4" fontId="9" fillId="7" borderId="6" xfId="51" applyNumberFormat="1" applyFont="1" applyFill="1" applyBorder="1" applyAlignment="1">
      <alignment horizontal="right" wrapText="1"/>
    </xf>
    <xf numFmtId="4" fontId="9" fillId="6" borderId="30" xfId="51" applyNumberFormat="1" applyFont="1" applyFill="1" applyBorder="1" applyAlignment="1">
      <alignment wrapText="1"/>
    </xf>
    <xf numFmtId="4" fontId="9" fillId="6" borderId="6" xfId="51" applyNumberFormat="1" applyFont="1" applyFill="1" applyBorder="1" applyAlignment="1">
      <alignment wrapText="1"/>
    </xf>
    <xf numFmtId="4" fontId="8" fillId="5" borderId="30" xfId="51" applyNumberFormat="1" applyFont="1" applyFill="1" applyBorder="1" applyAlignment="1">
      <alignment wrapText="1"/>
    </xf>
    <xf numFmtId="4" fontId="45" fillId="0" borderId="30" xfId="51" applyNumberFormat="1" applyFont="1" applyFill="1" applyBorder="1" applyAlignment="1">
      <alignment horizontal="right" wrapText="1"/>
    </xf>
    <xf numFmtId="4" fontId="8" fillId="5" borderId="6" xfId="51" applyNumberFormat="1" applyFont="1" applyFill="1" applyBorder="1" applyAlignment="1">
      <alignment wrapText="1"/>
    </xf>
    <xf numFmtId="4" fontId="6" fillId="5" borderId="30" xfId="51" applyNumberFormat="1" applyFont="1" applyFill="1" applyBorder="1" applyAlignment="1">
      <alignment wrapText="1"/>
    </xf>
    <xf numFmtId="4" fontId="6" fillId="5" borderId="6" xfId="51" applyNumberFormat="1" applyFont="1" applyFill="1" applyBorder="1" applyAlignment="1">
      <alignment wrapText="1"/>
    </xf>
    <xf numFmtId="4" fontId="5" fillId="7" borderId="30" xfId="51" applyNumberFormat="1" applyFont="1" applyFill="1" applyBorder="1" applyAlignment="1">
      <alignment wrapText="1"/>
    </xf>
    <xf numFmtId="4" fontId="5" fillId="7" borderId="6" xfId="51" applyNumberFormat="1" applyFont="1" applyFill="1" applyBorder="1" applyAlignment="1">
      <alignment wrapText="1"/>
    </xf>
    <xf numFmtId="4" fontId="5" fillId="6" borderId="30" xfId="51" applyNumberFormat="1" applyFont="1" applyFill="1" applyBorder="1" applyAlignment="1">
      <alignment wrapText="1"/>
    </xf>
    <xf numFmtId="4" fontId="5" fillId="6" borderId="6" xfId="51" applyNumberFormat="1" applyFont="1" applyFill="1" applyBorder="1" applyAlignment="1">
      <alignment wrapText="1"/>
    </xf>
    <xf numFmtId="4" fontId="46" fillId="5" borderId="30" xfId="51" applyNumberFormat="1" applyFont="1" applyFill="1" applyBorder="1" applyAlignment="1">
      <alignment wrapText="1"/>
    </xf>
    <xf numFmtId="4" fontId="46" fillId="5" borderId="6" xfId="51" applyNumberFormat="1" applyFont="1" applyFill="1" applyBorder="1" applyAlignment="1">
      <alignment wrapText="1"/>
    </xf>
    <xf numFmtId="4" fontId="3" fillId="3" borderId="4" xfId="51" applyNumberFormat="1" applyFont="1" applyFill="1" applyBorder="1" applyAlignment="1"/>
    <xf numFmtId="4" fontId="3" fillId="3" borderId="5" xfId="51" applyNumberFormat="1" applyFont="1" applyFill="1" applyBorder="1" applyAlignment="1"/>
    <xf numFmtId="4" fontId="2" fillId="0" borderId="0" xfId="51" applyNumberFormat="1" applyFont="1" applyAlignment="1"/>
    <xf numFmtId="4" fontId="2" fillId="0" borderId="0" xfId="51" applyNumberFormat="1" applyFont="1" applyAlignment="1">
      <alignment horizontal="left" indent="1"/>
    </xf>
    <xf numFmtId="4" fontId="2" fillId="0" borderId="0" xfId="51" applyNumberFormat="1" applyFont="1" applyFill="1" applyAlignment="1"/>
    <xf numFmtId="4" fontId="2" fillId="0" borderId="3" xfId="51" applyNumberFormat="1" applyFont="1" applyBorder="1" applyAlignment="1"/>
    <xf numFmtId="4" fontId="16" fillId="0" borderId="3" xfId="51" applyNumberFormat="1" applyFont="1" applyBorder="1" applyAlignment="1"/>
    <xf numFmtId="4" fontId="47" fillId="0" borderId="3" xfId="51" applyNumberFormat="1" applyFont="1" applyBorder="1" applyAlignment="1"/>
    <xf numFmtId="4" fontId="35" fillId="0" borderId="3" xfId="51" applyNumberFormat="1" applyFont="1" applyFill="1" applyBorder="1" applyAlignment="1"/>
    <xf numFmtId="4" fontId="2" fillId="0" borderId="0" xfId="51" applyNumberFormat="1" applyFont="1" applyFill="1" applyAlignment="1">
      <alignment horizontal="left" indent="1"/>
    </xf>
    <xf numFmtId="4" fontId="47" fillId="0" borderId="0" xfId="51" applyNumberFormat="1" applyFont="1" applyBorder="1" applyAlignment="1">
      <alignment horizontal="left" indent="1"/>
    </xf>
    <xf numFmtId="4" fontId="45" fillId="6" borderId="48" xfId="51" applyNumberFormat="1" applyFont="1" applyFill="1" applyBorder="1" applyAlignment="1">
      <alignment horizontal="right" wrapText="1"/>
    </xf>
    <xf numFmtId="4" fontId="53" fillId="5" borderId="30" xfId="51" applyNumberFormat="1" applyFont="1" applyFill="1" applyBorder="1" applyAlignment="1">
      <alignment horizontal="right" wrapText="1"/>
    </xf>
    <xf numFmtId="4" fontId="16" fillId="5" borderId="6" xfId="51" applyNumberFormat="1" applyFont="1" applyFill="1" applyBorder="1" applyAlignment="1"/>
    <xf numFmtId="4" fontId="15" fillId="6" borderId="48" xfId="51" applyNumberFormat="1" applyFont="1" applyFill="1" applyBorder="1" applyAlignment="1">
      <alignment wrapText="1"/>
    </xf>
    <xf numFmtId="4" fontId="45" fillId="0" borderId="6" xfId="51" applyNumberFormat="1" applyFont="1" applyFill="1" applyBorder="1" applyAlignment="1">
      <alignment horizontal="right" wrapText="1"/>
    </xf>
    <xf numFmtId="4" fontId="9" fillId="7" borderId="9" xfId="51" applyNumberFormat="1" applyFont="1" applyFill="1" applyBorder="1" applyAlignment="1">
      <alignment horizontal="right" wrapText="1"/>
    </xf>
    <xf numFmtId="4" fontId="2" fillId="0" borderId="30" xfId="51" applyNumberFormat="1" applyFont="1" applyBorder="1" applyAlignment="1"/>
    <xf numFmtId="4" fontId="53" fillId="5" borderId="48" xfId="51" applyNumberFormat="1" applyFont="1" applyFill="1" applyBorder="1" applyAlignment="1">
      <alignment horizontal="right" wrapText="1"/>
    </xf>
    <xf numFmtId="0" fontId="15" fillId="29" borderId="4" xfId="42" applyNumberFormat="1" applyFont="1" applyFill="1" applyBorder="1" applyAlignment="1" applyProtection="1">
      <alignment horizontal="center" vertical="center" wrapText="1"/>
    </xf>
    <xf numFmtId="0" fontId="15" fillId="29" borderId="20" xfId="42" applyNumberFormat="1" applyFont="1" applyFill="1" applyBorder="1" applyAlignment="1" applyProtection="1">
      <alignment horizontal="center" vertical="center" wrapText="1"/>
    </xf>
    <xf numFmtId="0" fontId="15" fillId="29" borderId="2" xfId="42" applyNumberFormat="1" applyFont="1" applyFill="1" applyBorder="1" applyAlignment="1" applyProtection="1">
      <alignment horizontal="center" vertical="center" wrapText="1"/>
    </xf>
    <xf numFmtId="0" fontId="38" fillId="0" borderId="4" xfId="42" applyFont="1" applyFill="1" applyBorder="1" applyAlignment="1">
      <alignment horizontal="center" vertical="center"/>
    </xf>
    <xf numFmtId="0" fontId="38" fillId="0" borderId="20" xfId="42" applyFont="1" applyFill="1" applyBorder="1" applyAlignment="1">
      <alignment horizontal="center" vertical="center"/>
    </xf>
    <xf numFmtId="0" fontId="38" fillId="0" borderId="2" xfId="42" applyFont="1" applyFill="1" applyBorder="1" applyAlignment="1">
      <alignment horizontal="center" vertical="center"/>
    </xf>
    <xf numFmtId="4" fontId="38" fillId="0" borderId="4" xfId="2" applyNumberFormat="1" applyFont="1" applyBorder="1" applyAlignment="1">
      <alignment horizontal="center"/>
    </xf>
    <xf numFmtId="4" fontId="38" fillId="0" borderId="20" xfId="2" applyNumberFormat="1" applyFont="1" applyBorder="1" applyAlignment="1">
      <alignment horizontal="center"/>
    </xf>
    <xf numFmtId="4" fontId="38" fillId="0" borderId="2" xfId="2" applyNumberFormat="1" applyFont="1" applyBorder="1" applyAlignment="1">
      <alignment horizontal="center"/>
    </xf>
    <xf numFmtId="0" fontId="15" fillId="28" borderId="4" xfId="42" applyNumberFormat="1" applyFont="1" applyFill="1" applyBorder="1" applyAlignment="1" applyProtection="1">
      <alignment horizontal="center" vertical="center" wrapText="1"/>
    </xf>
    <xf numFmtId="0" fontId="15" fillId="28" borderId="20" xfId="42" applyNumberFormat="1" applyFont="1" applyFill="1" applyBorder="1" applyAlignment="1" applyProtection="1">
      <alignment horizontal="center" vertical="center" wrapText="1"/>
    </xf>
    <xf numFmtId="0" fontId="15" fillId="28" borderId="2" xfId="42" applyNumberFormat="1" applyFont="1" applyFill="1" applyBorder="1" applyAlignment="1" applyProtection="1">
      <alignment horizontal="center" vertical="center" wrapText="1"/>
    </xf>
    <xf numFmtId="0" fontId="15" fillId="27" borderId="4" xfId="42" applyNumberFormat="1" applyFont="1" applyFill="1" applyBorder="1" applyAlignment="1" applyProtection="1">
      <alignment horizontal="center" vertical="center" wrapText="1"/>
    </xf>
    <xf numFmtId="0" fontId="15" fillId="27" borderId="20" xfId="42" applyNumberFormat="1" applyFont="1" applyFill="1" applyBorder="1" applyAlignment="1" applyProtection="1">
      <alignment horizontal="center" vertical="center" wrapText="1"/>
    </xf>
    <xf numFmtId="0" fontId="15" fillId="27" borderId="2" xfId="42" applyNumberFormat="1" applyFont="1" applyFill="1" applyBorder="1" applyAlignment="1" applyProtection="1">
      <alignment horizontal="center" vertical="center" wrapText="1"/>
    </xf>
    <xf numFmtId="0" fontId="6" fillId="0" borderId="4" xfId="42" applyNumberFormat="1" applyFont="1" applyFill="1" applyBorder="1" applyAlignment="1" applyProtection="1">
      <alignment horizontal="center" vertical="center" wrapText="1"/>
    </xf>
    <xf numFmtId="0" fontId="6" fillId="0" borderId="20" xfId="42" applyNumberFormat="1" applyFont="1" applyFill="1" applyBorder="1" applyAlignment="1" applyProtection="1">
      <alignment horizontal="center" vertical="center" wrapText="1"/>
    </xf>
    <xf numFmtId="0" fontId="6" fillId="0" borderId="2" xfId="42" applyNumberFormat="1" applyFont="1" applyFill="1" applyBorder="1" applyAlignment="1" applyProtection="1">
      <alignment horizontal="center" vertical="center" wrapText="1"/>
    </xf>
    <xf numFmtId="0" fontId="44" fillId="0" borderId="4" xfId="1" applyFont="1" applyBorder="1" applyAlignment="1">
      <alignment horizontal="center" wrapText="1"/>
    </xf>
    <xf numFmtId="0" fontId="44" fillId="0" borderId="20" xfId="1" applyFont="1" applyBorder="1" applyAlignment="1">
      <alignment horizontal="center" wrapText="1"/>
    </xf>
    <xf numFmtId="0" fontId="44" fillId="0" borderId="2" xfId="1" applyFont="1" applyBorder="1" applyAlignment="1">
      <alignment horizontal="center" wrapText="1"/>
    </xf>
  </cellXfs>
  <cellStyles count="52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2" xfId="39"/>
    <cellStyle name="Normalno 2" xfId="1"/>
    <cellStyle name="Note" xfId="40"/>
    <cellStyle name="Obično" xfId="0" builtinId="0"/>
    <cellStyle name="Obično 2" xfId="41"/>
    <cellStyle name="Obično 3" xfId="42"/>
    <cellStyle name="Obično 3 2" xfId="43"/>
    <cellStyle name="Obično 3 3" xfId="44"/>
    <cellStyle name="Output" xfId="45"/>
    <cellStyle name="Title" xfId="46"/>
    <cellStyle name="Total" xfId="47"/>
    <cellStyle name="Warning Text" xfId="48"/>
    <cellStyle name="Zarez" xfId="51" builtinId="3"/>
    <cellStyle name="Zarez 2" xfId="2"/>
    <cellStyle name="Zarez 2 2" xfId="49"/>
    <cellStyle name="Zarez 2 3" xfId="50"/>
  </cellStyles>
  <dxfs count="0"/>
  <tableStyles count="0" defaultTableStyle="TableStyleMedium9" defaultPivotStyle="PivotStyleLight16"/>
  <colors>
    <mruColors>
      <color rgb="FFCCFF99"/>
      <color rgb="FF66FFCC"/>
      <color rgb="FFFF99FF"/>
      <color rgb="FFFF7C80"/>
      <color rgb="FF7DA9E9"/>
      <color rgb="FFF0FDCF"/>
      <color rgb="FFFFCCCC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2" name="TekstniOkvir 1"/>
        <xdr:cNvSpPr txBox="1"/>
      </xdr:nvSpPr>
      <xdr:spPr>
        <a:xfrm>
          <a:off x="128206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3" name="TekstniOkvir 2"/>
        <xdr:cNvSpPr txBox="1"/>
      </xdr:nvSpPr>
      <xdr:spPr>
        <a:xfrm>
          <a:off x="128206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4" name="TekstniOkvir 3"/>
        <xdr:cNvSpPr txBox="1"/>
      </xdr:nvSpPr>
      <xdr:spPr>
        <a:xfrm>
          <a:off x="128206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5" name="TekstniOkvir 4"/>
        <xdr:cNvSpPr txBox="1"/>
      </xdr:nvSpPr>
      <xdr:spPr>
        <a:xfrm>
          <a:off x="128206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6" name="TekstniOkvir 5"/>
        <xdr:cNvSpPr txBox="1"/>
      </xdr:nvSpPr>
      <xdr:spPr>
        <a:xfrm>
          <a:off x="12906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7" name="TekstniOkvir 6"/>
        <xdr:cNvSpPr txBox="1"/>
      </xdr:nvSpPr>
      <xdr:spPr>
        <a:xfrm>
          <a:off x="12906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8" name="TekstniOkvir 7"/>
        <xdr:cNvSpPr txBox="1"/>
      </xdr:nvSpPr>
      <xdr:spPr>
        <a:xfrm>
          <a:off x="12906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9" name="TekstniOkvir 8"/>
        <xdr:cNvSpPr txBox="1"/>
      </xdr:nvSpPr>
      <xdr:spPr>
        <a:xfrm>
          <a:off x="12906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10" name="TekstniOkvir 9"/>
        <xdr:cNvSpPr txBox="1"/>
      </xdr:nvSpPr>
      <xdr:spPr>
        <a:xfrm>
          <a:off x="121634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11" name="TekstniOkvir 10"/>
        <xdr:cNvSpPr txBox="1"/>
      </xdr:nvSpPr>
      <xdr:spPr>
        <a:xfrm>
          <a:off x="121634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12" name="TekstniOkvir 11"/>
        <xdr:cNvSpPr txBox="1"/>
      </xdr:nvSpPr>
      <xdr:spPr>
        <a:xfrm>
          <a:off x="121634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13" name="TekstniOkvir 12"/>
        <xdr:cNvSpPr txBox="1"/>
      </xdr:nvSpPr>
      <xdr:spPr>
        <a:xfrm>
          <a:off x="121634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88"/>
  <sheetViews>
    <sheetView topLeftCell="A69" workbookViewId="0">
      <selection activeCell="A61" sqref="A61:N88"/>
    </sheetView>
  </sheetViews>
  <sheetFormatPr defaultColWidth="11.42578125" defaultRowHeight="12.75"/>
  <cols>
    <col min="1" max="1" width="20" style="13" customWidth="1"/>
    <col min="2" max="3" width="17.42578125" style="13" customWidth="1"/>
    <col min="4" max="4" width="12.7109375" style="13" bestFit="1" customWidth="1"/>
    <col min="5" max="5" width="19.85546875" style="13" bestFit="1" customWidth="1"/>
    <col min="6" max="6" width="14.7109375" style="13" bestFit="1" customWidth="1"/>
    <col min="7" max="7" width="15.5703125" style="14" bestFit="1" customWidth="1"/>
    <col min="8" max="8" width="10.5703125" style="5" bestFit="1" customWidth="1"/>
    <col min="9" max="9" width="14" style="5" bestFit="1" customWidth="1"/>
    <col min="10" max="10" width="10.140625" style="5" bestFit="1" customWidth="1"/>
    <col min="11" max="11" width="13.85546875" style="5" bestFit="1" customWidth="1"/>
    <col min="12" max="12" width="7.28515625" style="5" customWidth="1"/>
    <col min="13" max="13" width="12.5703125" style="5" bestFit="1" customWidth="1"/>
    <col min="14" max="14" width="14" style="5" bestFit="1" customWidth="1"/>
    <col min="15" max="16384" width="11.42578125" style="5"/>
  </cols>
  <sheetData>
    <row r="1" spans="1:11" ht="16.5" thickBot="1">
      <c r="A1" s="13" t="s">
        <v>152</v>
      </c>
      <c r="B1" s="4"/>
      <c r="C1" s="4"/>
      <c r="D1" s="20"/>
      <c r="E1" s="20"/>
      <c r="F1" s="2"/>
      <c r="G1" s="2"/>
      <c r="H1" s="2"/>
      <c r="I1" s="2"/>
      <c r="J1" s="3"/>
      <c r="K1" s="3"/>
    </row>
    <row r="2" spans="1:11" ht="16.5" thickBot="1">
      <c r="A2" s="195" t="s">
        <v>187</v>
      </c>
      <c r="B2" s="196"/>
      <c r="C2" s="196"/>
      <c r="D2" s="196"/>
      <c r="E2" s="196"/>
      <c r="F2" s="196"/>
      <c r="G2" s="196"/>
      <c r="H2" s="196"/>
      <c r="I2" s="196"/>
      <c r="J2" s="196"/>
      <c r="K2" s="197"/>
    </row>
    <row r="3" spans="1:11" ht="13.5" thickBot="1">
      <c r="A3" s="6"/>
      <c r="B3" s="6"/>
      <c r="C3" s="6"/>
      <c r="D3" s="6"/>
      <c r="E3" s="7"/>
      <c r="F3" s="7"/>
      <c r="G3" s="7"/>
      <c r="H3" s="7"/>
      <c r="I3" s="7"/>
      <c r="J3" s="7"/>
      <c r="K3" s="8" t="s">
        <v>179</v>
      </c>
    </row>
    <row r="4" spans="1:11" ht="26.25" thickBot="1">
      <c r="A4" s="55" t="s">
        <v>129</v>
      </c>
      <c r="B4" s="198" t="s">
        <v>188</v>
      </c>
      <c r="C4" s="199"/>
      <c r="D4" s="199"/>
      <c r="E4" s="199"/>
      <c r="F4" s="199"/>
      <c r="G4" s="199"/>
      <c r="H4" s="199"/>
      <c r="I4" s="199"/>
      <c r="J4" s="199"/>
      <c r="K4" s="200"/>
    </row>
    <row r="5" spans="1:11" ht="128.25" thickBot="1">
      <c r="A5" s="56" t="s">
        <v>130</v>
      </c>
      <c r="B5" s="126" t="s">
        <v>144</v>
      </c>
      <c r="C5" s="127" t="s">
        <v>145</v>
      </c>
      <c r="D5" s="128" t="s">
        <v>146</v>
      </c>
      <c r="E5" s="128" t="s">
        <v>147</v>
      </c>
      <c r="F5" s="128" t="s">
        <v>148</v>
      </c>
      <c r="G5" s="128" t="s">
        <v>149</v>
      </c>
      <c r="H5" s="128" t="s">
        <v>150</v>
      </c>
      <c r="I5" s="129" t="s">
        <v>176</v>
      </c>
      <c r="J5" s="129" t="s">
        <v>151</v>
      </c>
      <c r="K5" s="57" t="s">
        <v>0</v>
      </c>
    </row>
    <row r="6" spans="1:11" ht="25.5">
      <c r="A6" s="121" t="s">
        <v>131</v>
      </c>
      <c r="B6" s="132"/>
      <c r="C6" s="60"/>
      <c r="D6" s="60"/>
      <c r="E6" s="60"/>
      <c r="F6" s="60">
        <v>77000</v>
      </c>
      <c r="G6" s="60"/>
      <c r="H6" s="60"/>
      <c r="I6" s="60"/>
      <c r="J6" s="133"/>
      <c r="K6" s="125">
        <f t="shared" ref="K6:K23" si="0">SUM(B6:J6)</f>
        <v>77000</v>
      </c>
    </row>
    <row r="7" spans="1:11">
      <c r="A7" s="122" t="s">
        <v>132</v>
      </c>
      <c r="B7" s="134"/>
      <c r="C7" s="131"/>
      <c r="D7" s="131">
        <v>600</v>
      </c>
      <c r="E7" s="131"/>
      <c r="F7" s="131"/>
      <c r="G7" s="131"/>
      <c r="H7" s="131"/>
      <c r="I7" s="131"/>
      <c r="J7" s="135"/>
      <c r="K7" s="125">
        <f t="shared" si="0"/>
        <v>600</v>
      </c>
    </row>
    <row r="8" spans="1:11" ht="25.5">
      <c r="A8" s="122" t="s">
        <v>174</v>
      </c>
      <c r="B8" s="134"/>
      <c r="C8" s="131"/>
      <c r="D8" s="131">
        <v>200</v>
      </c>
      <c r="E8" s="131"/>
      <c r="F8" s="131"/>
      <c r="G8" s="131"/>
      <c r="H8" s="131"/>
      <c r="I8" s="131"/>
      <c r="J8" s="135"/>
      <c r="K8" s="125">
        <f t="shared" si="0"/>
        <v>200</v>
      </c>
    </row>
    <row r="9" spans="1:11" ht="25.5">
      <c r="A9" s="122" t="s">
        <v>133</v>
      </c>
      <c r="B9" s="134"/>
      <c r="C9" s="131"/>
      <c r="D9" s="131">
        <v>100</v>
      </c>
      <c r="E9" s="131"/>
      <c r="F9" s="131"/>
      <c r="G9" s="131"/>
      <c r="H9" s="131"/>
      <c r="I9" s="131"/>
      <c r="J9" s="135"/>
      <c r="K9" s="125">
        <f t="shared" si="0"/>
        <v>100</v>
      </c>
    </row>
    <row r="10" spans="1:11">
      <c r="A10" s="122" t="s">
        <v>134</v>
      </c>
      <c r="B10" s="134"/>
      <c r="C10" s="131"/>
      <c r="D10" s="131"/>
      <c r="E10" s="131">
        <v>1707300</v>
      </c>
      <c r="F10" s="131"/>
      <c r="G10" s="131"/>
      <c r="H10" s="131"/>
      <c r="I10" s="131"/>
      <c r="J10" s="135"/>
      <c r="K10" s="125">
        <f t="shared" si="0"/>
        <v>1707300</v>
      </c>
    </row>
    <row r="11" spans="1:11">
      <c r="A11" s="122" t="s">
        <v>135</v>
      </c>
      <c r="B11" s="134"/>
      <c r="C11" s="131"/>
      <c r="D11" s="131"/>
      <c r="E11" s="131"/>
      <c r="F11" s="131"/>
      <c r="G11" s="131"/>
      <c r="H11" s="131">
        <v>55000</v>
      </c>
      <c r="I11" s="131"/>
      <c r="J11" s="135"/>
      <c r="K11" s="125">
        <f t="shared" si="0"/>
        <v>55000</v>
      </c>
    </row>
    <row r="12" spans="1:11">
      <c r="A12" s="122" t="s">
        <v>136</v>
      </c>
      <c r="B12" s="134"/>
      <c r="C12" s="131"/>
      <c r="D12" s="131">
        <v>2440000</v>
      </c>
      <c r="E12" s="131"/>
      <c r="F12" s="131"/>
      <c r="G12" s="131"/>
      <c r="H12" s="131"/>
      <c r="I12" s="131"/>
      <c r="J12" s="135"/>
      <c r="K12" s="125">
        <f t="shared" si="0"/>
        <v>2440000</v>
      </c>
    </row>
    <row r="13" spans="1:11" ht="25.5">
      <c r="A13" s="122" t="s">
        <v>175</v>
      </c>
      <c r="B13" s="134"/>
      <c r="C13" s="131"/>
      <c r="D13" s="131"/>
      <c r="E13" s="131"/>
      <c r="F13" s="131"/>
      <c r="G13" s="131">
        <v>1000</v>
      </c>
      <c r="H13" s="131"/>
      <c r="I13" s="131"/>
      <c r="J13" s="135"/>
      <c r="K13" s="125">
        <f t="shared" si="0"/>
        <v>1000</v>
      </c>
    </row>
    <row r="14" spans="1:11">
      <c r="A14" s="122" t="s">
        <v>137</v>
      </c>
      <c r="B14" s="134"/>
      <c r="C14" s="131"/>
      <c r="D14" s="131"/>
      <c r="E14" s="131"/>
      <c r="F14" s="131"/>
      <c r="G14" s="131">
        <v>13500</v>
      </c>
      <c r="H14" s="131"/>
      <c r="I14" s="131"/>
      <c r="J14" s="135"/>
      <c r="K14" s="125">
        <f t="shared" si="0"/>
        <v>13500</v>
      </c>
    </row>
    <row r="15" spans="1:11" ht="25.5">
      <c r="A15" s="122" t="s">
        <v>143</v>
      </c>
      <c r="B15" s="134"/>
      <c r="C15" s="131"/>
      <c r="D15" s="131"/>
      <c r="E15" s="131"/>
      <c r="F15" s="131"/>
      <c r="G15" s="131">
        <v>14000</v>
      </c>
      <c r="H15" s="131"/>
      <c r="I15" s="131"/>
      <c r="J15" s="135"/>
      <c r="K15" s="125">
        <f t="shared" si="0"/>
        <v>14000</v>
      </c>
    </row>
    <row r="16" spans="1:11" ht="25.5">
      <c r="A16" s="122" t="s">
        <v>186</v>
      </c>
      <c r="B16" s="134"/>
      <c r="C16" s="131"/>
      <c r="D16" s="131"/>
      <c r="E16" s="131"/>
      <c r="F16" s="131"/>
      <c r="G16" s="131"/>
      <c r="H16" s="131"/>
      <c r="I16" s="131"/>
      <c r="J16" s="135"/>
      <c r="K16" s="125">
        <f t="shared" si="0"/>
        <v>0</v>
      </c>
    </row>
    <row r="17" spans="1:15" ht="25.5">
      <c r="A17" s="122" t="s">
        <v>167</v>
      </c>
      <c r="B17" s="134">
        <v>80000</v>
      </c>
      <c r="C17" s="131">
        <v>29424</v>
      </c>
      <c r="D17" s="131"/>
      <c r="E17" s="131"/>
      <c r="F17" s="131"/>
      <c r="G17" s="131"/>
      <c r="H17" s="131"/>
      <c r="I17" s="131"/>
      <c r="J17" s="135"/>
      <c r="K17" s="125">
        <f t="shared" si="0"/>
        <v>109424</v>
      </c>
    </row>
    <row r="18" spans="1:15" ht="38.25">
      <c r="A18" s="122" t="s">
        <v>177</v>
      </c>
      <c r="B18" s="134"/>
      <c r="C18" s="131">
        <f>139326+171250</f>
        <v>310576</v>
      </c>
      <c r="D18" s="131"/>
      <c r="E18" s="131"/>
      <c r="F18" s="131"/>
      <c r="G18" s="131"/>
      <c r="H18" s="131"/>
      <c r="I18" s="131"/>
      <c r="J18" s="135"/>
      <c r="K18" s="125">
        <f t="shared" si="0"/>
        <v>310576</v>
      </c>
    </row>
    <row r="19" spans="1:15">
      <c r="A19" s="122" t="s">
        <v>139</v>
      </c>
      <c r="B19" s="134"/>
      <c r="C19" s="131"/>
      <c r="D19" s="131"/>
      <c r="E19" s="131">
        <v>8130000</v>
      </c>
      <c r="F19" s="131"/>
      <c r="G19" s="131"/>
      <c r="H19" s="131"/>
      <c r="I19" s="131"/>
      <c r="J19" s="135"/>
      <c r="K19" s="125">
        <f t="shared" si="0"/>
        <v>8130000</v>
      </c>
    </row>
    <row r="20" spans="1:15">
      <c r="A20" s="122" t="s">
        <v>140</v>
      </c>
      <c r="B20" s="134"/>
      <c r="C20" s="131"/>
      <c r="D20" s="131">
        <v>30000</v>
      </c>
      <c r="E20" s="131"/>
      <c r="F20" s="131"/>
      <c r="G20" s="131"/>
      <c r="H20" s="131"/>
      <c r="I20" s="131"/>
      <c r="J20" s="135"/>
      <c r="K20" s="125">
        <f t="shared" si="0"/>
        <v>30000</v>
      </c>
    </row>
    <row r="21" spans="1:15" ht="25.5">
      <c r="A21" s="123" t="s">
        <v>180</v>
      </c>
      <c r="B21" s="134"/>
      <c r="C21" s="131"/>
      <c r="D21" s="131"/>
      <c r="E21" s="131"/>
      <c r="F21" s="131"/>
      <c r="G21" s="131"/>
      <c r="H21" s="131"/>
      <c r="I21" s="131">
        <v>2055000</v>
      </c>
      <c r="J21" s="135"/>
      <c r="K21" s="125">
        <f t="shared" si="0"/>
        <v>2055000</v>
      </c>
      <c r="M21" s="58"/>
      <c r="N21" s="58"/>
      <c r="O21" s="58"/>
    </row>
    <row r="22" spans="1:15" ht="13.5" thickBot="1">
      <c r="A22" s="124" t="s">
        <v>141</v>
      </c>
      <c r="B22" s="136"/>
      <c r="C22" s="137"/>
      <c r="D22" s="137"/>
      <c r="E22" s="137"/>
      <c r="F22" s="137"/>
      <c r="G22" s="137"/>
      <c r="H22" s="137"/>
      <c r="I22" s="137"/>
      <c r="J22" s="138"/>
      <c r="K22" s="125">
        <f t="shared" si="0"/>
        <v>0</v>
      </c>
      <c r="M22" s="58"/>
      <c r="N22" s="58"/>
      <c r="O22" s="58"/>
    </row>
    <row r="23" spans="1:15" ht="26.25" thickBot="1">
      <c r="A23" s="9" t="s">
        <v>142</v>
      </c>
      <c r="B23" s="130">
        <f t="shared" ref="B23:J23" si="1">SUM(B6:B22)</f>
        <v>80000</v>
      </c>
      <c r="C23" s="130">
        <f t="shared" si="1"/>
        <v>340000</v>
      </c>
      <c r="D23" s="130">
        <f t="shared" si="1"/>
        <v>2470900</v>
      </c>
      <c r="E23" s="130">
        <f t="shared" si="1"/>
        <v>9837300</v>
      </c>
      <c r="F23" s="130">
        <f t="shared" si="1"/>
        <v>77000</v>
      </c>
      <c r="G23" s="130">
        <f t="shared" si="1"/>
        <v>28500</v>
      </c>
      <c r="H23" s="130">
        <f t="shared" si="1"/>
        <v>55000</v>
      </c>
      <c r="I23" s="130">
        <f t="shared" si="1"/>
        <v>2055000</v>
      </c>
      <c r="J23" s="130">
        <f t="shared" si="1"/>
        <v>0</v>
      </c>
      <c r="K23" s="59">
        <f t="shared" si="0"/>
        <v>14943700</v>
      </c>
      <c r="M23" s="146">
        <f>B23+C23</f>
        <v>420000</v>
      </c>
      <c r="N23" s="146">
        <f>D23+E23+F23+G23+H23+I23</f>
        <v>14523700</v>
      </c>
      <c r="O23" s="58"/>
    </row>
    <row r="24" spans="1:15" ht="26.25" thickBot="1">
      <c r="A24" s="10" t="s">
        <v>181</v>
      </c>
      <c r="B24" s="201">
        <f>SUM(B23:J23)</f>
        <v>14943700</v>
      </c>
      <c r="C24" s="202"/>
      <c r="D24" s="202"/>
      <c r="E24" s="202"/>
      <c r="F24" s="202"/>
      <c r="G24" s="202"/>
      <c r="H24" s="202"/>
      <c r="I24" s="202"/>
      <c r="J24" s="203"/>
      <c r="K24" s="61"/>
      <c r="M24" s="146" t="s">
        <v>197</v>
      </c>
      <c r="N24" s="146" t="s">
        <v>198</v>
      </c>
      <c r="O24" s="58"/>
    </row>
    <row r="25" spans="1:15" ht="13.5" thickBot="1">
      <c r="A25" s="11"/>
      <c r="B25" s="53"/>
      <c r="C25" s="53"/>
      <c r="D25" s="53"/>
      <c r="E25" s="54"/>
      <c r="F25" s="54"/>
      <c r="G25" s="54"/>
      <c r="H25" s="12"/>
      <c r="I25" s="12"/>
      <c r="J25" s="12"/>
      <c r="K25" s="54"/>
      <c r="M25" s="58"/>
      <c r="N25" s="58"/>
      <c r="O25" s="58"/>
    </row>
    <row r="26" spans="1:15">
      <c r="A26" s="142" t="s">
        <v>213</v>
      </c>
      <c r="B26" s="58"/>
      <c r="C26" s="58"/>
      <c r="D26" s="5"/>
      <c r="E26" s="97" t="s">
        <v>191</v>
      </c>
      <c r="F26" s="16"/>
      <c r="G26" s="50">
        <f>K23</f>
        <v>14943700</v>
      </c>
      <c r="M26" s="58"/>
      <c r="N26" s="58"/>
      <c r="O26" s="58"/>
    </row>
    <row r="27" spans="1:15">
      <c r="A27" s="13" t="s">
        <v>212</v>
      </c>
      <c r="D27" s="5"/>
      <c r="E27" s="17" t="s">
        <v>192</v>
      </c>
      <c r="F27" s="15"/>
      <c r="G27" s="51">
        <f>'RASHODI 24-25-26'!F84</f>
        <v>14963700</v>
      </c>
    </row>
    <row r="28" spans="1:15" ht="13.5" thickBot="1">
      <c r="A28" s="143" t="s">
        <v>204</v>
      </c>
      <c r="B28" s="58"/>
      <c r="C28" s="58"/>
      <c r="D28" s="5"/>
      <c r="E28" s="18" t="s">
        <v>166</v>
      </c>
      <c r="F28" s="19"/>
      <c r="G28" s="52">
        <f>G26-G27</f>
        <v>-20000</v>
      </c>
    </row>
    <row r="29" spans="1:15">
      <c r="A29" s="13" t="s">
        <v>205</v>
      </c>
      <c r="B29" s="58"/>
      <c r="C29" s="58"/>
      <c r="D29" s="5"/>
      <c r="E29" s="118"/>
      <c r="F29" s="118"/>
      <c r="G29" s="119"/>
    </row>
    <row r="30" spans="1:15">
      <c r="B30" s="58"/>
      <c r="C30" s="58"/>
      <c r="D30" s="5"/>
      <c r="E30" s="118"/>
      <c r="F30" s="118"/>
      <c r="G30" s="119"/>
    </row>
    <row r="31" spans="1:15" ht="16.5" thickBot="1">
      <c r="A31" s="13" t="s">
        <v>152</v>
      </c>
      <c r="B31" s="4"/>
      <c r="C31" s="4"/>
      <c r="D31" s="20"/>
      <c r="E31" s="20"/>
      <c r="F31" s="2"/>
      <c r="G31" s="2"/>
      <c r="H31" s="2"/>
      <c r="I31" s="2"/>
      <c r="J31" s="3"/>
      <c r="K31" s="3"/>
    </row>
    <row r="32" spans="1:15" ht="16.5" thickBot="1">
      <c r="A32" s="204" t="s">
        <v>182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6"/>
    </row>
    <row r="33" spans="1:11" ht="13.5" thickBot="1">
      <c r="A33" s="6"/>
      <c r="B33" s="6"/>
      <c r="C33" s="6"/>
      <c r="D33" s="6"/>
      <c r="E33" s="7"/>
      <c r="F33" s="7"/>
      <c r="G33" s="7"/>
      <c r="H33" s="7"/>
      <c r="I33" s="7"/>
      <c r="J33" s="7"/>
      <c r="K33" s="8" t="s">
        <v>179</v>
      </c>
    </row>
    <row r="34" spans="1:11" ht="26.25" thickBot="1">
      <c r="A34" s="55" t="s">
        <v>129</v>
      </c>
      <c r="B34" s="198" t="s">
        <v>183</v>
      </c>
      <c r="C34" s="199"/>
      <c r="D34" s="199"/>
      <c r="E34" s="199"/>
      <c r="F34" s="199"/>
      <c r="G34" s="199"/>
      <c r="H34" s="199"/>
      <c r="I34" s="199"/>
      <c r="J34" s="199"/>
      <c r="K34" s="200"/>
    </row>
    <row r="35" spans="1:11" ht="128.25" thickBot="1">
      <c r="A35" s="56" t="s">
        <v>130</v>
      </c>
      <c r="B35" s="126" t="s">
        <v>144</v>
      </c>
      <c r="C35" s="127" t="s">
        <v>145</v>
      </c>
      <c r="D35" s="128" t="s">
        <v>146</v>
      </c>
      <c r="E35" s="128" t="s">
        <v>147</v>
      </c>
      <c r="F35" s="128" t="s">
        <v>148</v>
      </c>
      <c r="G35" s="128" t="s">
        <v>149</v>
      </c>
      <c r="H35" s="128" t="s">
        <v>150</v>
      </c>
      <c r="I35" s="129" t="s">
        <v>176</v>
      </c>
      <c r="J35" s="129" t="s">
        <v>151</v>
      </c>
      <c r="K35" s="57" t="s">
        <v>0</v>
      </c>
    </row>
    <row r="36" spans="1:11" ht="25.5">
      <c r="A36" s="121" t="s">
        <v>131</v>
      </c>
      <c r="B36" s="132"/>
      <c r="C36" s="60"/>
      <c r="D36" s="60"/>
      <c r="E36" s="60"/>
      <c r="F36" s="60">
        <v>84700</v>
      </c>
      <c r="G36" s="60"/>
      <c r="H36" s="60"/>
      <c r="I36" s="60"/>
      <c r="J36" s="133"/>
      <c r="K36" s="125">
        <f>SUM(B36:J36)</f>
        <v>84700</v>
      </c>
    </row>
    <row r="37" spans="1:11">
      <c r="A37" s="122" t="s">
        <v>132</v>
      </c>
      <c r="B37" s="134"/>
      <c r="C37" s="131"/>
      <c r="D37" s="131">
        <v>600</v>
      </c>
      <c r="E37" s="131"/>
      <c r="F37" s="131"/>
      <c r="G37" s="131"/>
      <c r="H37" s="131"/>
      <c r="I37" s="131"/>
      <c r="J37" s="135"/>
      <c r="K37" s="125">
        <f t="shared" ref="K37:K51" si="2">SUM(B37:J37)</f>
        <v>600</v>
      </c>
    </row>
    <row r="38" spans="1:11" ht="25.5">
      <c r="A38" s="122" t="s">
        <v>174</v>
      </c>
      <c r="B38" s="134"/>
      <c r="C38" s="131"/>
      <c r="D38" s="131">
        <v>200</v>
      </c>
      <c r="E38" s="131"/>
      <c r="F38" s="131"/>
      <c r="G38" s="131"/>
      <c r="H38" s="131"/>
      <c r="I38" s="131"/>
      <c r="J38" s="135"/>
      <c r="K38" s="125">
        <f t="shared" si="2"/>
        <v>200</v>
      </c>
    </row>
    <row r="39" spans="1:11" ht="25.5">
      <c r="A39" s="122" t="s">
        <v>133</v>
      </c>
      <c r="B39" s="134"/>
      <c r="C39" s="131"/>
      <c r="D39" s="131">
        <v>100</v>
      </c>
      <c r="E39" s="131"/>
      <c r="F39" s="131"/>
      <c r="G39" s="131"/>
      <c r="H39" s="131"/>
      <c r="I39" s="131"/>
      <c r="J39" s="135"/>
      <c r="K39" s="125">
        <f t="shared" si="2"/>
        <v>100</v>
      </c>
    </row>
    <row r="40" spans="1:11">
      <c r="A40" s="122" t="s">
        <v>134</v>
      </c>
      <c r="B40" s="134"/>
      <c r="C40" s="131"/>
      <c r="D40" s="131"/>
      <c r="E40" s="131">
        <v>1877400</v>
      </c>
      <c r="F40" s="131"/>
      <c r="G40" s="131"/>
      <c r="H40" s="131"/>
      <c r="I40" s="131"/>
      <c r="J40" s="135"/>
      <c r="K40" s="125">
        <f t="shared" si="2"/>
        <v>1877400</v>
      </c>
    </row>
    <row r="41" spans="1:11">
      <c r="A41" s="122" t="s">
        <v>135</v>
      </c>
      <c r="B41" s="134"/>
      <c r="C41" s="131"/>
      <c r="D41" s="131"/>
      <c r="E41" s="131"/>
      <c r="F41" s="131"/>
      <c r="G41" s="131"/>
      <c r="H41" s="131">
        <v>60000</v>
      </c>
      <c r="I41" s="131"/>
      <c r="J41" s="135"/>
      <c r="K41" s="125">
        <f t="shared" si="2"/>
        <v>60000</v>
      </c>
    </row>
    <row r="42" spans="1:11">
      <c r="A42" s="122" t="s">
        <v>136</v>
      </c>
      <c r="B42" s="134"/>
      <c r="C42" s="131"/>
      <c r="D42" s="131">
        <v>2480000</v>
      </c>
      <c r="E42" s="131"/>
      <c r="F42" s="131"/>
      <c r="G42" s="131"/>
      <c r="H42" s="131"/>
      <c r="I42" s="131"/>
      <c r="J42" s="135"/>
      <c r="K42" s="125">
        <f t="shared" si="2"/>
        <v>2480000</v>
      </c>
    </row>
    <row r="43" spans="1:11" ht="25.5">
      <c r="A43" s="122" t="s">
        <v>175</v>
      </c>
      <c r="B43" s="134"/>
      <c r="C43" s="131"/>
      <c r="D43" s="131"/>
      <c r="E43" s="131"/>
      <c r="F43" s="131"/>
      <c r="G43" s="131">
        <v>1000</v>
      </c>
      <c r="H43" s="131"/>
      <c r="I43" s="131"/>
      <c r="J43" s="135"/>
      <c r="K43" s="125">
        <f t="shared" si="2"/>
        <v>1000</v>
      </c>
    </row>
    <row r="44" spans="1:11">
      <c r="A44" s="122" t="s">
        <v>137</v>
      </c>
      <c r="B44" s="134"/>
      <c r="C44" s="131"/>
      <c r="D44" s="131"/>
      <c r="E44" s="131"/>
      <c r="F44" s="131"/>
      <c r="G44" s="131">
        <v>14000</v>
      </c>
      <c r="H44" s="131"/>
      <c r="I44" s="131"/>
      <c r="J44" s="135"/>
      <c r="K44" s="125">
        <f t="shared" si="2"/>
        <v>14000</v>
      </c>
    </row>
    <row r="45" spans="1:11" ht="25.5">
      <c r="A45" s="122" t="s">
        <v>143</v>
      </c>
      <c r="B45" s="134"/>
      <c r="C45" s="131"/>
      <c r="D45" s="131"/>
      <c r="E45" s="131"/>
      <c r="F45" s="131"/>
      <c r="G45" s="131">
        <v>15000</v>
      </c>
      <c r="H45" s="131"/>
      <c r="I45" s="131"/>
      <c r="J45" s="135"/>
      <c r="K45" s="125">
        <f t="shared" si="2"/>
        <v>15000</v>
      </c>
    </row>
    <row r="46" spans="1:11" ht="25.5">
      <c r="A46" s="122" t="s">
        <v>138</v>
      </c>
      <c r="B46" s="134"/>
      <c r="C46" s="131"/>
      <c r="D46" s="131"/>
      <c r="E46" s="131"/>
      <c r="F46" s="131"/>
      <c r="G46" s="131"/>
      <c r="H46" s="131"/>
      <c r="I46" s="131"/>
      <c r="J46" s="135"/>
      <c r="K46" s="125">
        <f t="shared" si="2"/>
        <v>0</v>
      </c>
    </row>
    <row r="47" spans="1:11" ht="25.5">
      <c r="A47" s="122" t="s">
        <v>167</v>
      </c>
      <c r="B47" s="134">
        <v>100000</v>
      </c>
      <c r="C47" s="131">
        <v>218168</v>
      </c>
      <c r="D47" s="131"/>
      <c r="E47" s="131"/>
      <c r="F47" s="131"/>
      <c r="G47" s="131"/>
      <c r="H47" s="131"/>
      <c r="I47" s="131"/>
      <c r="J47" s="135"/>
      <c r="K47" s="125">
        <f t="shared" si="2"/>
        <v>318168</v>
      </c>
    </row>
    <row r="48" spans="1:11" ht="38.25">
      <c r="A48" s="122" t="s">
        <v>177</v>
      </c>
      <c r="B48" s="134"/>
      <c r="C48" s="131">
        <f>411000+34832</f>
        <v>445832</v>
      </c>
      <c r="D48" s="131"/>
      <c r="E48" s="131"/>
      <c r="F48" s="131"/>
      <c r="G48" s="131"/>
      <c r="H48" s="131"/>
      <c r="I48" s="131"/>
      <c r="J48" s="135"/>
      <c r="K48" s="125">
        <f t="shared" si="2"/>
        <v>445832</v>
      </c>
    </row>
    <row r="49" spans="1:14">
      <c r="A49" s="122" t="s">
        <v>139</v>
      </c>
      <c r="B49" s="134"/>
      <c r="C49" s="131"/>
      <c r="D49" s="131"/>
      <c r="E49" s="131">
        <v>8940000</v>
      </c>
      <c r="F49" s="131"/>
      <c r="G49" s="131"/>
      <c r="H49" s="131"/>
      <c r="I49" s="131"/>
      <c r="J49" s="135"/>
      <c r="K49" s="125">
        <f t="shared" si="2"/>
        <v>8940000</v>
      </c>
    </row>
    <row r="50" spans="1:14">
      <c r="A50" s="122" t="s">
        <v>140</v>
      </c>
      <c r="B50" s="134"/>
      <c r="C50" s="131"/>
      <c r="D50" s="131">
        <v>33000</v>
      </c>
      <c r="E50" s="131"/>
      <c r="F50" s="131"/>
      <c r="G50" s="131"/>
      <c r="H50" s="131"/>
      <c r="I50" s="131"/>
      <c r="J50" s="135"/>
      <c r="K50" s="125">
        <f t="shared" si="2"/>
        <v>33000</v>
      </c>
    </row>
    <row r="51" spans="1:14" ht="25.5">
      <c r="A51" s="123" t="s">
        <v>180</v>
      </c>
      <c r="B51" s="134"/>
      <c r="C51" s="131"/>
      <c r="D51" s="131"/>
      <c r="E51" s="131"/>
      <c r="F51" s="131"/>
      <c r="G51" s="131"/>
      <c r="H51" s="131"/>
      <c r="I51" s="131"/>
      <c r="J51" s="135"/>
      <c r="K51" s="125">
        <f t="shared" si="2"/>
        <v>0</v>
      </c>
    </row>
    <row r="52" spans="1:14" ht="13.5" thickBot="1">
      <c r="A52" s="124" t="s">
        <v>141</v>
      </c>
      <c r="B52" s="136"/>
      <c r="C52" s="137"/>
      <c r="D52" s="137"/>
      <c r="E52" s="137"/>
      <c r="F52" s="137"/>
      <c r="G52" s="137"/>
      <c r="H52" s="137"/>
      <c r="I52" s="137"/>
      <c r="J52" s="138"/>
      <c r="K52" s="125">
        <f t="shared" ref="K52" si="3">SUM(B52:J52)</f>
        <v>0</v>
      </c>
    </row>
    <row r="53" spans="1:14" ht="26.25" thickBot="1">
      <c r="A53" s="9" t="s">
        <v>142</v>
      </c>
      <c r="B53" s="130">
        <f>SUM(B36:B52)</f>
        <v>100000</v>
      </c>
      <c r="C53" s="130">
        <f t="shared" ref="C53:J53" si="4">SUM(C36:C52)</f>
        <v>664000</v>
      </c>
      <c r="D53" s="130">
        <f t="shared" si="4"/>
        <v>2513900</v>
      </c>
      <c r="E53" s="130">
        <f t="shared" si="4"/>
        <v>10817400</v>
      </c>
      <c r="F53" s="130">
        <f t="shared" si="4"/>
        <v>84700</v>
      </c>
      <c r="G53" s="130">
        <f t="shared" si="4"/>
        <v>30000</v>
      </c>
      <c r="H53" s="130">
        <f t="shared" si="4"/>
        <v>60000</v>
      </c>
      <c r="I53" s="130">
        <f t="shared" si="4"/>
        <v>0</v>
      </c>
      <c r="J53" s="130">
        <f t="shared" si="4"/>
        <v>0</v>
      </c>
      <c r="K53" s="59">
        <f>SUM(K36:K52)</f>
        <v>14270000</v>
      </c>
      <c r="M53" s="144">
        <f>B53+C53</f>
        <v>764000</v>
      </c>
      <c r="N53" s="144">
        <f>D53+E53+F53+G53+H53</f>
        <v>13506000</v>
      </c>
    </row>
    <row r="54" spans="1:14" ht="26.25" thickBot="1">
      <c r="A54" s="10" t="s">
        <v>184</v>
      </c>
      <c r="B54" s="201">
        <f>SUM(B53:J53)</f>
        <v>14270000</v>
      </c>
      <c r="C54" s="202"/>
      <c r="D54" s="202"/>
      <c r="E54" s="202"/>
      <c r="F54" s="202"/>
      <c r="G54" s="202"/>
      <c r="H54" s="202"/>
      <c r="I54" s="202"/>
      <c r="J54" s="203"/>
      <c r="K54" s="61"/>
      <c r="M54" s="145" t="s">
        <v>197</v>
      </c>
      <c r="N54" s="145" t="s">
        <v>198</v>
      </c>
    </row>
    <row r="55" spans="1:14" ht="13.5" thickBot="1">
      <c r="A55" s="11"/>
      <c r="B55" s="53"/>
      <c r="C55" s="53"/>
      <c r="D55" s="53"/>
      <c r="E55" s="54"/>
      <c r="F55" s="54"/>
      <c r="G55" s="54"/>
      <c r="H55" s="12"/>
      <c r="I55" s="12"/>
      <c r="J55" s="12"/>
      <c r="K55" s="54"/>
    </row>
    <row r="56" spans="1:14">
      <c r="A56" s="142" t="s">
        <v>206</v>
      </c>
      <c r="B56" s="58"/>
      <c r="C56" s="58"/>
      <c r="D56" s="5"/>
      <c r="E56" s="97" t="s">
        <v>193</v>
      </c>
      <c r="F56" s="16"/>
      <c r="G56" s="50">
        <f>K53</f>
        <v>14270000</v>
      </c>
    </row>
    <row r="57" spans="1:14">
      <c r="A57" s="143" t="s">
        <v>208</v>
      </c>
      <c r="B57" s="58"/>
      <c r="C57" s="58"/>
      <c r="D57" s="5"/>
      <c r="E57" s="17" t="s">
        <v>194</v>
      </c>
      <c r="F57" s="15"/>
      <c r="G57" s="51">
        <f>'RASHODI 24-25-26'!G84</f>
        <v>14270000</v>
      </c>
    </row>
    <row r="58" spans="1:14" ht="13.5" thickBot="1">
      <c r="A58" s="13" t="s">
        <v>207</v>
      </c>
      <c r="B58" s="58"/>
      <c r="C58" s="58"/>
      <c r="D58" s="5"/>
      <c r="E58" s="18" t="s">
        <v>166</v>
      </c>
      <c r="F58" s="19"/>
      <c r="G58" s="52">
        <f>G56-G57</f>
        <v>0</v>
      </c>
    </row>
    <row r="61" spans="1:14" ht="16.5" thickBot="1">
      <c r="A61" s="13" t="s">
        <v>152</v>
      </c>
      <c r="B61" s="4"/>
      <c r="C61" s="4"/>
      <c r="D61" s="20"/>
      <c r="E61" s="20"/>
      <c r="F61" s="2"/>
      <c r="G61" s="2"/>
      <c r="H61" s="2"/>
      <c r="I61" s="2"/>
      <c r="J61" s="3"/>
      <c r="K61" s="3"/>
    </row>
    <row r="62" spans="1:14" ht="16.5" thickBot="1">
      <c r="A62" s="207" t="s">
        <v>189</v>
      </c>
      <c r="B62" s="208"/>
      <c r="C62" s="208"/>
      <c r="D62" s="208"/>
      <c r="E62" s="208"/>
      <c r="F62" s="208"/>
      <c r="G62" s="208"/>
      <c r="H62" s="208"/>
      <c r="I62" s="208"/>
      <c r="J62" s="208"/>
      <c r="K62" s="209"/>
    </row>
    <row r="63" spans="1:14" ht="13.5" thickBot="1">
      <c r="A63" s="6"/>
      <c r="B63" s="6"/>
      <c r="C63" s="6"/>
      <c r="D63" s="6"/>
      <c r="E63" s="7"/>
      <c r="F63" s="7"/>
      <c r="G63" s="7"/>
      <c r="H63" s="7"/>
      <c r="I63" s="7"/>
      <c r="J63" s="7"/>
      <c r="K63" s="8" t="s">
        <v>179</v>
      </c>
    </row>
    <row r="64" spans="1:14" ht="26.25" thickBot="1">
      <c r="A64" s="55" t="s">
        <v>129</v>
      </c>
      <c r="B64" s="198" t="s">
        <v>190</v>
      </c>
      <c r="C64" s="199"/>
      <c r="D64" s="199"/>
      <c r="E64" s="199"/>
      <c r="F64" s="199"/>
      <c r="G64" s="199"/>
      <c r="H64" s="199"/>
      <c r="I64" s="199"/>
      <c r="J64" s="199"/>
      <c r="K64" s="200"/>
    </row>
    <row r="65" spans="1:11" ht="128.25" thickBot="1">
      <c r="A65" s="56" t="s">
        <v>130</v>
      </c>
      <c r="B65" s="126" t="s">
        <v>144</v>
      </c>
      <c r="C65" s="127" t="s">
        <v>145</v>
      </c>
      <c r="D65" s="128" t="s">
        <v>146</v>
      </c>
      <c r="E65" s="128" t="s">
        <v>147</v>
      </c>
      <c r="F65" s="128" t="s">
        <v>148</v>
      </c>
      <c r="G65" s="128" t="s">
        <v>149</v>
      </c>
      <c r="H65" s="128" t="s">
        <v>150</v>
      </c>
      <c r="I65" s="129" t="s">
        <v>176</v>
      </c>
      <c r="J65" s="129" t="s">
        <v>151</v>
      </c>
      <c r="K65" s="57" t="s">
        <v>0</v>
      </c>
    </row>
    <row r="66" spans="1:11" ht="25.5">
      <c r="A66" s="121" t="s">
        <v>131</v>
      </c>
      <c r="B66" s="132"/>
      <c r="C66" s="60"/>
      <c r="D66" s="60"/>
      <c r="E66" s="60"/>
      <c r="F66" s="60">
        <v>93100</v>
      </c>
      <c r="G66" s="60"/>
      <c r="H66" s="60"/>
      <c r="I66" s="60"/>
      <c r="J66" s="133"/>
      <c r="K66" s="125">
        <f>SUM(B66:J66)</f>
        <v>93100</v>
      </c>
    </row>
    <row r="67" spans="1:11">
      <c r="A67" s="122" t="s">
        <v>132</v>
      </c>
      <c r="B67" s="134"/>
      <c r="C67" s="131"/>
      <c r="D67" s="131">
        <v>600</v>
      </c>
      <c r="E67" s="131"/>
      <c r="F67" s="131"/>
      <c r="G67" s="131"/>
      <c r="H67" s="131"/>
      <c r="I67" s="131"/>
      <c r="J67" s="135"/>
      <c r="K67" s="125">
        <f t="shared" ref="K67:K81" si="5">SUM(B67:J67)</f>
        <v>600</v>
      </c>
    </row>
    <row r="68" spans="1:11" ht="25.5">
      <c r="A68" s="122" t="s">
        <v>174</v>
      </c>
      <c r="B68" s="134"/>
      <c r="C68" s="131"/>
      <c r="D68" s="131">
        <v>200</v>
      </c>
      <c r="E68" s="131"/>
      <c r="F68" s="131"/>
      <c r="G68" s="131"/>
      <c r="H68" s="131"/>
      <c r="I68" s="131"/>
      <c r="J68" s="135"/>
      <c r="K68" s="125">
        <f t="shared" si="5"/>
        <v>200</v>
      </c>
    </row>
    <row r="69" spans="1:11" ht="25.5">
      <c r="A69" s="122" t="s">
        <v>133</v>
      </c>
      <c r="B69" s="134"/>
      <c r="C69" s="131"/>
      <c r="D69" s="131">
        <v>100</v>
      </c>
      <c r="E69" s="131"/>
      <c r="F69" s="131"/>
      <c r="G69" s="131"/>
      <c r="H69" s="131"/>
      <c r="I69" s="131"/>
      <c r="J69" s="135"/>
      <c r="K69" s="125">
        <f t="shared" si="5"/>
        <v>100</v>
      </c>
    </row>
    <row r="70" spans="1:11">
      <c r="A70" s="122" t="s">
        <v>134</v>
      </c>
      <c r="B70" s="134"/>
      <c r="C70" s="131"/>
      <c r="D70" s="131"/>
      <c r="E70" s="131">
        <v>2066400</v>
      </c>
      <c r="F70" s="131"/>
      <c r="G70" s="131"/>
      <c r="H70" s="131"/>
      <c r="I70" s="131"/>
      <c r="J70" s="135"/>
      <c r="K70" s="125">
        <f t="shared" si="5"/>
        <v>2066400</v>
      </c>
    </row>
    <row r="71" spans="1:11">
      <c r="A71" s="122" t="s">
        <v>135</v>
      </c>
      <c r="B71" s="134"/>
      <c r="C71" s="131"/>
      <c r="D71" s="131"/>
      <c r="E71" s="131"/>
      <c r="F71" s="131"/>
      <c r="G71" s="131"/>
      <c r="H71" s="131">
        <v>65000</v>
      </c>
      <c r="I71" s="131"/>
      <c r="J71" s="135"/>
      <c r="K71" s="125">
        <f t="shared" si="5"/>
        <v>65000</v>
      </c>
    </row>
    <row r="72" spans="1:11">
      <c r="A72" s="122" t="s">
        <v>136</v>
      </c>
      <c r="B72" s="134"/>
      <c r="C72" s="131"/>
      <c r="D72" s="131">
        <v>2490000</v>
      </c>
      <c r="E72" s="131"/>
      <c r="F72" s="131"/>
      <c r="G72" s="131"/>
      <c r="H72" s="131"/>
      <c r="I72" s="131"/>
      <c r="J72" s="135"/>
      <c r="K72" s="125">
        <f t="shared" si="5"/>
        <v>2490000</v>
      </c>
    </row>
    <row r="73" spans="1:11" ht="25.5">
      <c r="A73" s="122" t="s">
        <v>175</v>
      </c>
      <c r="B73" s="134"/>
      <c r="C73" s="131"/>
      <c r="D73" s="131"/>
      <c r="E73" s="131"/>
      <c r="F73" s="131"/>
      <c r="G73" s="131">
        <v>1000</v>
      </c>
      <c r="H73" s="131"/>
      <c r="I73" s="131"/>
      <c r="J73" s="135"/>
      <c r="K73" s="125">
        <f t="shared" si="5"/>
        <v>1000</v>
      </c>
    </row>
    <row r="74" spans="1:11">
      <c r="A74" s="122" t="s">
        <v>137</v>
      </c>
      <c r="B74" s="134"/>
      <c r="C74" s="131"/>
      <c r="D74" s="131"/>
      <c r="E74" s="131"/>
      <c r="F74" s="131"/>
      <c r="G74" s="131">
        <v>14000</v>
      </c>
      <c r="H74" s="131"/>
      <c r="I74" s="131"/>
      <c r="J74" s="135"/>
      <c r="K74" s="125">
        <f t="shared" si="5"/>
        <v>14000</v>
      </c>
    </row>
    <row r="75" spans="1:11" ht="25.5">
      <c r="A75" s="122" t="s">
        <v>143</v>
      </c>
      <c r="B75" s="134"/>
      <c r="C75" s="131"/>
      <c r="D75" s="131"/>
      <c r="E75" s="131"/>
      <c r="F75" s="131"/>
      <c r="G75" s="131">
        <v>15000</v>
      </c>
      <c r="H75" s="131"/>
      <c r="I75" s="131"/>
      <c r="J75" s="135"/>
      <c r="K75" s="125">
        <f t="shared" si="5"/>
        <v>15000</v>
      </c>
    </row>
    <row r="76" spans="1:11" ht="25.5">
      <c r="A76" s="122" t="s">
        <v>138</v>
      </c>
      <c r="B76" s="134"/>
      <c r="C76" s="131"/>
      <c r="D76" s="131"/>
      <c r="E76" s="131"/>
      <c r="F76" s="131"/>
      <c r="G76" s="131"/>
      <c r="H76" s="131"/>
      <c r="I76" s="131"/>
      <c r="J76" s="135"/>
      <c r="K76" s="125">
        <f t="shared" si="5"/>
        <v>0</v>
      </c>
    </row>
    <row r="77" spans="1:11" ht="25.5">
      <c r="A77" s="122" t="s">
        <v>167</v>
      </c>
      <c r="B77" s="134">
        <v>100000</v>
      </c>
      <c r="C77" s="131">
        <v>253000</v>
      </c>
      <c r="D77" s="131"/>
      <c r="E77" s="131"/>
      <c r="F77" s="131"/>
      <c r="G77" s="131"/>
      <c r="H77" s="131"/>
      <c r="I77" s="131"/>
      <c r="J77" s="135"/>
      <c r="K77" s="125">
        <f t="shared" si="5"/>
        <v>353000</v>
      </c>
    </row>
    <row r="78" spans="1:11" ht="38.25">
      <c r="A78" s="122" t="s">
        <v>177</v>
      </c>
      <c r="B78" s="134"/>
      <c r="C78" s="131">
        <f>411000</f>
        <v>411000</v>
      </c>
      <c r="D78" s="131"/>
      <c r="E78" s="131"/>
      <c r="F78" s="131"/>
      <c r="G78" s="131"/>
      <c r="H78" s="131"/>
      <c r="I78" s="131"/>
      <c r="J78" s="135"/>
      <c r="K78" s="125">
        <f t="shared" si="5"/>
        <v>411000</v>
      </c>
    </row>
    <row r="79" spans="1:11">
      <c r="A79" s="122" t="s">
        <v>139</v>
      </c>
      <c r="B79" s="134"/>
      <c r="C79" s="131"/>
      <c r="D79" s="131"/>
      <c r="E79" s="131">
        <v>9840000</v>
      </c>
      <c r="F79" s="131"/>
      <c r="G79" s="131"/>
      <c r="H79" s="131"/>
      <c r="I79" s="131"/>
      <c r="J79" s="135"/>
      <c r="K79" s="125">
        <f t="shared" si="5"/>
        <v>9840000</v>
      </c>
    </row>
    <row r="80" spans="1:11">
      <c r="A80" s="122" t="s">
        <v>140</v>
      </c>
      <c r="B80" s="134"/>
      <c r="C80" s="131"/>
      <c r="D80" s="131">
        <v>36000</v>
      </c>
      <c r="E80" s="131"/>
      <c r="F80" s="131"/>
      <c r="G80" s="131"/>
      <c r="H80" s="131"/>
      <c r="I80" s="131"/>
      <c r="J80" s="135"/>
      <c r="K80" s="125">
        <f t="shared" si="5"/>
        <v>36000</v>
      </c>
    </row>
    <row r="81" spans="1:14" ht="25.5">
      <c r="A81" s="123" t="s">
        <v>180</v>
      </c>
      <c r="B81" s="134"/>
      <c r="C81" s="131"/>
      <c r="D81" s="131"/>
      <c r="E81" s="131"/>
      <c r="F81" s="131"/>
      <c r="G81" s="131"/>
      <c r="H81" s="131"/>
      <c r="I81" s="131"/>
      <c r="J81" s="135"/>
      <c r="K81" s="125">
        <f t="shared" si="5"/>
        <v>0</v>
      </c>
    </row>
    <row r="82" spans="1:14" ht="13.5" thickBot="1">
      <c r="A82" s="124" t="s">
        <v>141</v>
      </c>
      <c r="B82" s="136"/>
      <c r="C82" s="137"/>
      <c r="D82" s="137"/>
      <c r="E82" s="137"/>
      <c r="F82" s="137"/>
      <c r="G82" s="137"/>
      <c r="H82" s="137"/>
      <c r="I82" s="137"/>
      <c r="J82" s="138"/>
      <c r="K82" s="125">
        <f t="shared" ref="K82" si="6">SUM(B82:J82)</f>
        <v>0</v>
      </c>
    </row>
    <row r="83" spans="1:14" ht="26.25" thickBot="1">
      <c r="A83" s="9" t="s">
        <v>142</v>
      </c>
      <c r="B83" s="130">
        <f>SUM(B66:B82)</f>
        <v>100000</v>
      </c>
      <c r="C83" s="130">
        <f t="shared" ref="C83:J83" si="7">SUM(C66:C82)</f>
        <v>664000</v>
      </c>
      <c r="D83" s="130">
        <f t="shared" si="7"/>
        <v>2526900</v>
      </c>
      <c r="E83" s="130">
        <f t="shared" si="7"/>
        <v>11906400</v>
      </c>
      <c r="F83" s="130">
        <f t="shared" si="7"/>
        <v>93100</v>
      </c>
      <c r="G83" s="130">
        <f t="shared" si="7"/>
        <v>30000</v>
      </c>
      <c r="H83" s="130">
        <f t="shared" si="7"/>
        <v>65000</v>
      </c>
      <c r="I83" s="130">
        <f t="shared" si="7"/>
        <v>0</v>
      </c>
      <c r="J83" s="130">
        <f t="shared" si="7"/>
        <v>0</v>
      </c>
      <c r="K83" s="59">
        <f>SUM(K66:K82)</f>
        <v>15385400</v>
      </c>
      <c r="M83" s="144">
        <f>B83+C83</f>
        <v>764000</v>
      </c>
      <c r="N83" s="144">
        <f>D83+E83+F83+G83+H83</f>
        <v>14621400</v>
      </c>
    </row>
    <row r="84" spans="1:14" ht="26.25" thickBot="1">
      <c r="A84" s="10" t="s">
        <v>184</v>
      </c>
      <c r="B84" s="201">
        <f>SUM(B83:J83)</f>
        <v>15385400</v>
      </c>
      <c r="C84" s="202"/>
      <c r="D84" s="202"/>
      <c r="E84" s="202"/>
      <c r="F84" s="202"/>
      <c r="G84" s="202"/>
      <c r="H84" s="202"/>
      <c r="I84" s="202"/>
      <c r="J84" s="203"/>
      <c r="K84" s="61"/>
      <c r="M84" s="145" t="s">
        <v>197</v>
      </c>
      <c r="N84" s="145" t="s">
        <v>198</v>
      </c>
    </row>
    <row r="85" spans="1:14" ht="13.5" thickBot="1">
      <c r="A85" s="11"/>
      <c r="B85" s="53"/>
      <c r="C85" s="53"/>
      <c r="D85" s="53"/>
      <c r="E85" s="54"/>
      <c r="F85" s="54"/>
      <c r="G85" s="54"/>
      <c r="H85" s="12"/>
      <c r="I85" s="12"/>
      <c r="J85" s="12"/>
      <c r="K85" s="54"/>
    </row>
    <row r="86" spans="1:14">
      <c r="A86" s="142" t="s">
        <v>214</v>
      </c>
      <c r="B86" s="58"/>
      <c r="C86" s="58"/>
      <c r="D86" s="5"/>
      <c r="E86" s="97" t="s">
        <v>195</v>
      </c>
      <c r="F86" s="16"/>
      <c r="G86" s="50">
        <f>K83</f>
        <v>15385400</v>
      </c>
    </row>
    <row r="87" spans="1:14">
      <c r="A87" s="143" t="s">
        <v>209</v>
      </c>
      <c r="B87" s="58"/>
      <c r="C87" s="58"/>
      <c r="D87" s="5"/>
      <c r="E87" s="17" t="s">
        <v>196</v>
      </c>
      <c r="F87" s="15"/>
      <c r="G87" s="51">
        <f>'RASHODI 24-25-26'!I84</f>
        <v>15385400</v>
      </c>
    </row>
    <row r="88" spans="1:14" ht="13.5" thickBot="1">
      <c r="A88" s="13" t="s">
        <v>210</v>
      </c>
      <c r="B88" s="58"/>
      <c r="C88" s="58"/>
      <c r="D88" s="5"/>
      <c r="E88" s="18" t="s">
        <v>166</v>
      </c>
      <c r="F88" s="19"/>
      <c r="G88" s="52">
        <f>G86-G87</f>
        <v>0</v>
      </c>
    </row>
  </sheetData>
  <mergeCells count="9">
    <mergeCell ref="A2:K2"/>
    <mergeCell ref="B4:K4"/>
    <mergeCell ref="B24:J24"/>
    <mergeCell ref="A32:K32"/>
    <mergeCell ref="B84:J84"/>
    <mergeCell ref="A62:K62"/>
    <mergeCell ref="B64:K64"/>
    <mergeCell ref="B34:K34"/>
    <mergeCell ref="B54:J54"/>
  </mergeCells>
  <pageMargins left="0.11811023622047245" right="0.11811023622047245" top="0.15748031496062992" bottom="0.15748031496062992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M105"/>
  <sheetViews>
    <sheetView tabSelected="1" topLeftCell="B1" zoomScale="96" zoomScaleNormal="96" workbookViewId="0">
      <selection activeCell="O23" sqref="O23"/>
    </sheetView>
  </sheetViews>
  <sheetFormatPr defaultColWidth="9.140625" defaultRowHeight="12"/>
  <cols>
    <col min="1" max="1" width="9.140625" style="1" hidden="1" customWidth="1"/>
    <col min="2" max="2" width="9.140625" style="1"/>
    <col min="3" max="3" width="43.7109375" style="1" customWidth="1"/>
    <col min="4" max="5" width="19.85546875" style="1" customWidth="1"/>
    <col min="6" max="6" width="18.85546875" style="1" bestFit="1" customWidth="1"/>
    <col min="7" max="7" width="19.28515625" style="1" customWidth="1"/>
    <col min="8" max="8" width="8.7109375" style="1" bestFit="1" customWidth="1"/>
    <col min="9" max="9" width="19.28515625" style="1" bestFit="1" customWidth="1"/>
    <col min="10" max="10" width="8.7109375" style="1" bestFit="1" customWidth="1"/>
    <col min="11" max="11" width="12.42578125" style="1" customWidth="1"/>
    <col min="12" max="12" width="23.140625" style="1" customWidth="1"/>
    <col min="13" max="13" width="14.42578125" style="1" bestFit="1" customWidth="1"/>
    <col min="14" max="16384" width="9.140625" style="1"/>
  </cols>
  <sheetData>
    <row r="1" spans="1:13" ht="13.5" thickBot="1">
      <c r="B1" s="210" t="s">
        <v>152</v>
      </c>
      <c r="C1" s="211"/>
      <c r="D1" s="211"/>
      <c r="E1" s="211"/>
      <c r="F1" s="211"/>
      <c r="G1" s="211"/>
      <c r="H1" s="211"/>
      <c r="I1" s="211"/>
      <c r="J1" s="212"/>
    </row>
    <row r="2" spans="1:13" ht="21" thickBot="1">
      <c r="B2" s="213" t="s">
        <v>202</v>
      </c>
      <c r="C2" s="214"/>
      <c r="D2" s="214"/>
      <c r="E2" s="214"/>
      <c r="F2" s="214"/>
      <c r="G2" s="214"/>
      <c r="H2" s="214"/>
      <c r="I2" s="214"/>
      <c r="J2" s="215"/>
    </row>
    <row r="3" spans="1:13" ht="63.75" thickBot="1">
      <c r="A3" s="1" t="s">
        <v>128</v>
      </c>
      <c r="B3" s="98" t="s">
        <v>127</v>
      </c>
      <c r="C3" s="99" t="s">
        <v>126</v>
      </c>
      <c r="D3" s="107" t="s">
        <v>199</v>
      </c>
      <c r="E3" s="109" t="s">
        <v>173</v>
      </c>
      <c r="F3" s="116" t="s">
        <v>200</v>
      </c>
      <c r="G3" s="101" t="s">
        <v>201</v>
      </c>
      <c r="H3" s="105" t="s">
        <v>169</v>
      </c>
      <c r="I3" s="101" t="s">
        <v>211</v>
      </c>
      <c r="J3" s="75" t="s">
        <v>170</v>
      </c>
      <c r="L3" s="114"/>
      <c r="M3" s="114"/>
    </row>
    <row r="4" spans="1:13" ht="15.75">
      <c r="A4" s="1" t="e">
        <f>LEN(#REF!)</f>
        <v>#REF!</v>
      </c>
      <c r="B4" s="21" t="s">
        <v>125</v>
      </c>
      <c r="C4" s="22" t="s">
        <v>124</v>
      </c>
      <c r="D4" s="148">
        <f>D5+D15+D48+D56</f>
        <v>11879341</v>
      </c>
      <c r="E4" s="148">
        <f>E5+E15+E48+E56</f>
        <v>359223</v>
      </c>
      <c r="F4" s="148">
        <f>F5+F15+F48+F56</f>
        <v>12238564</v>
      </c>
      <c r="G4" s="149">
        <f>G5+G15+G48+G56</f>
        <v>13374000</v>
      </c>
      <c r="H4" s="106">
        <f t="shared" ref="H4:H35" si="0">G4/F4*100</f>
        <v>109.27752635031365</v>
      </c>
      <c r="I4" s="23">
        <f>I5+I15+I48+I56</f>
        <v>14430400</v>
      </c>
      <c r="J4" s="100">
        <f t="shared" ref="J4:J35" si="1">I4/G4*100</f>
        <v>107.89890832959475</v>
      </c>
      <c r="L4" s="92"/>
      <c r="M4" s="115"/>
    </row>
    <row r="5" spans="1:13" ht="15.75">
      <c r="A5" s="1" t="e">
        <f>LEN(#REF!)</f>
        <v>#REF!</v>
      </c>
      <c r="B5" s="24" t="s">
        <v>123</v>
      </c>
      <c r="C5" s="25" t="s">
        <v>122</v>
      </c>
      <c r="D5" s="150">
        <f>D6+D10+D12</f>
        <v>6990840</v>
      </c>
      <c r="E5" s="150">
        <f>E6+E10+E12</f>
        <v>698260</v>
      </c>
      <c r="F5" s="150">
        <f>F6+F10+F12</f>
        <v>7689100</v>
      </c>
      <c r="G5" s="151">
        <f>G6+G10+G12</f>
        <v>8453000</v>
      </c>
      <c r="H5" s="106">
        <f t="shared" si="0"/>
        <v>109.93484282945988</v>
      </c>
      <c r="I5" s="76">
        <f>I6+I10+I12</f>
        <v>9298000</v>
      </c>
      <c r="J5" s="100">
        <f t="shared" si="1"/>
        <v>109.99645096415473</v>
      </c>
      <c r="L5" s="92"/>
      <c r="M5" s="115"/>
    </row>
    <row r="6" spans="1:13" ht="12.75">
      <c r="A6" s="1" t="e">
        <f>LEN(#REF!)</f>
        <v>#REF!</v>
      </c>
      <c r="B6" s="27" t="s">
        <v>121</v>
      </c>
      <c r="C6" s="28" t="s">
        <v>120</v>
      </c>
      <c r="D6" s="152">
        <f>SUM(D7:D9)</f>
        <v>5700540</v>
      </c>
      <c r="E6" s="152">
        <f>SUM(E7:E9)</f>
        <v>569460</v>
      </c>
      <c r="F6" s="152">
        <f>SUM(F7:F9)</f>
        <v>6270000</v>
      </c>
      <c r="G6" s="153">
        <f>SUM(G7:G9)</f>
        <v>6892000</v>
      </c>
      <c r="H6" s="106">
        <f t="shared" si="0"/>
        <v>109.92025518341309</v>
      </c>
      <c r="I6" s="74">
        <f>SUM(I7:I9)</f>
        <v>7580000</v>
      </c>
      <c r="J6" s="100">
        <f t="shared" si="1"/>
        <v>109.98258850841556</v>
      </c>
      <c r="L6" s="92"/>
      <c r="M6" s="115"/>
    </row>
    <row r="7" spans="1:13">
      <c r="A7" s="1" t="e">
        <f>LEN(#REF!)</f>
        <v>#REF!</v>
      </c>
      <c r="B7" s="29" t="s">
        <v>119</v>
      </c>
      <c r="C7" s="30" t="s">
        <v>118</v>
      </c>
      <c r="D7" s="154">
        <v>4880000</v>
      </c>
      <c r="E7" s="154">
        <f>F7-D7</f>
        <v>488000</v>
      </c>
      <c r="F7" s="154">
        <v>5368000</v>
      </c>
      <c r="G7" s="155">
        <v>5900000</v>
      </c>
      <c r="H7" s="106">
        <f t="shared" si="0"/>
        <v>109.91058122205663</v>
      </c>
      <c r="I7" s="102">
        <v>6490000</v>
      </c>
      <c r="J7" s="100">
        <f t="shared" si="1"/>
        <v>110.00000000000001</v>
      </c>
      <c r="L7" s="92"/>
      <c r="M7" s="115"/>
    </row>
    <row r="8" spans="1:13">
      <c r="A8" s="1" t="e">
        <f>LEN(#REF!)</f>
        <v>#REF!</v>
      </c>
      <c r="B8" s="29" t="s">
        <v>117</v>
      </c>
      <c r="C8" s="30" t="s">
        <v>116</v>
      </c>
      <c r="D8" s="154">
        <v>245540</v>
      </c>
      <c r="E8" s="154">
        <f>F8-D8</f>
        <v>24460</v>
      </c>
      <c r="F8" s="154">
        <v>270000</v>
      </c>
      <c r="G8" s="155">
        <v>297000</v>
      </c>
      <c r="H8" s="106">
        <f t="shared" si="0"/>
        <v>110.00000000000001</v>
      </c>
      <c r="I8" s="102">
        <v>326000</v>
      </c>
      <c r="J8" s="100">
        <f t="shared" si="1"/>
        <v>109.76430976430977</v>
      </c>
      <c r="L8" s="92"/>
      <c r="M8" s="115"/>
    </row>
    <row r="9" spans="1:13">
      <c r="A9" s="1" t="e">
        <f>LEN(#REF!)</f>
        <v>#REF!</v>
      </c>
      <c r="B9" s="29" t="s">
        <v>115</v>
      </c>
      <c r="C9" s="30" t="s">
        <v>114</v>
      </c>
      <c r="D9" s="154">
        <v>575000</v>
      </c>
      <c r="E9" s="154">
        <f>F9-D9</f>
        <v>57000</v>
      </c>
      <c r="F9" s="154">
        <v>632000</v>
      </c>
      <c r="G9" s="155">
        <v>695000</v>
      </c>
      <c r="H9" s="106">
        <f t="shared" si="0"/>
        <v>109.96835443037976</v>
      </c>
      <c r="I9" s="102">
        <v>764000</v>
      </c>
      <c r="J9" s="100">
        <f t="shared" si="1"/>
        <v>109.92805755395682</v>
      </c>
      <c r="L9" s="92"/>
      <c r="M9" s="115"/>
    </row>
    <row r="10" spans="1:13" ht="12.75">
      <c r="A10" s="1" t="e">
        <f>LEN(#REF!)</f>
        <v>#REF!</v>
      </c>
      <c r="B10" s="31">
        <v>312</v>
      </c>
      <c r="C10" s="28" t="s">
        <v>112</v>
      </c>
      <c r="D10" s="152">
        <f>SUM(D11)</f>
        <v>390000</v>
      </c>
      <c r="E10" s="152">
        <f>SUM(E11)</f>
        <v>39000</v>
      </c>
      <c r="F10" s="152">
        <f>SUM(F11)</f>
        <v>429000</v>
      </c>
      <c r="G10" s="153">
        <f>SUM(G11)</f>
        <v>472000</v>
      </c>
      <c r="H10" s="106">
        <f t="shared" si="0"/>
        <v>110.02331002331003</v>
      </c>
      <c r="I10" s="74">
        <f>SUM(I11)</f>
        <v>520000</v>
      </c>
      <c r="J10" s="100">
        <f t="shared" si="1"/>
        <v>110.16949152542372</v>
      </c>
      <c r="L10" s="92"/>
      <c r="M10" s="115"/>
    </row>
    <row r="11" spans="1:13">
      <c r="A11" s="1" t="e">
        <f>LEN(#REF!)</f>
        <v>#REF!</v>
      </c>
      <c r="B11" s="29" t="s">
        <v>113</v>
      </c>
      <c r="C11" s="30" t="s">
        <v>112</v>
      </c>
      <c r="D11" s="154">
        <v>390000</v>
      </c>
      <c r="E11" s="154">
        <f>F11-D11</f>
        <v>39000</v>
      </c>
      <c r="F11" s="154">
        <v>429000</v>
      </c>
      <c r="G11" s="155">
        <v>472000</v>
      </c>
      <c r="H11" s="106">
        <f t="shared" si="0"/>
        <v>110.02331002331003</v>
      </c>
      <c r="I11" s="102">
        <v>520000</v>
      </c>
      <c r="J11" s="100">
        <f t="shared" si="1"/>
        <v>110.16949152542372</v>
      </c>
      <c r="L11" s="92"/>
      <c r="M11" s="115"/>
    </row>
    <row r="12" spans="1:13" ht="12.75">
      <c r="A12" s="1" t="e">
        <f>LEN(#REF!)</f>
        <v>#REF!</v>
      </c>
      <c r="B12" s="93">
        <v>313</v>
      </c>
      <c r="C12" s="94" t="s">
        <v>111</v>
      </c>
      <c r="D12" s="152">
        <f>SUM(D13:D14)</f>
        <v>900300</v>
      </c>
      <c r="E12" s="152">
        <f>SUM(E13:E14)</f>
        <v>89800</v>
      </c>
      <c r="F12" s="152">
        <f>SUM(F13:F14)</f>
        <v>990100</v>
      </c>
      <c r="G12" s="153">
        <f>SUM(G13:G14)</f>
        <v>1089000</v>
      </c>
      <c r="H12" s="106">
        <f t="shared" si="0"/>
        <v>109.98889001110999</v>
      </c>
      <c r="I12" s="74">
        <f>SUM(I13:I14)</f>
        <v>1198000</v>
      </c>
      <c r="J12" s="100">
        <f t="shared" si="1"/>
        <v>110.00918273645546</v>
      </c>
      <c r="L12" s="92"/>
      <c r="M12" s="115"/>
    </row>
    <row r="13" spans="1:13">
      <c r="B13" s="90" t="s">
        <v>110</v>
      </c>
      <c r="C13" s="91" t="s">
        <v>109</v>
      </c>
      <c r="D13" s="154">
        <v>900000</v>
      </c>
      <c r="E13" s="154">
        <f>F13-D13</f>
        <v>90000</v>
      </c>
      <c r="F13" s="154">
        <v>990000</v>
      </c>
      <c r="G13" s="155">
        <v>1089000</v>
      </c>
      <c r="H13" s="106">
        <f t="shared" si="0"/>
        <v>110.00000000000001</v>
      </c>
      <c r="I13" s="102">
        <v>1198000</v>
      </c>
      <c r="J13" s="100">
        <f t="shared" si="1"/>
        <v>110.00918273645546</v>
      </c>
      <c r="L13" s="92"/>
      <c r="M13" s="115"/>
    </row>
    <row r="14" spans="1:13">
      <c r="B14" s="29">
        <v>3133</v>
      </c>
      <c r="C14" s="30" t="s">
        <v>108</v>
      </c>
      <c r="D14" s="154">
        <v>300</v>
      </c>
      <c r="E14" s="154">
        <f>F14-D14</f>
        <v>-200</v>
      </c>
      <c r="F14" s="154">
        <v>100</v>
      </c>
      <c r="G14" s="155">
        <v>0</v>
      </c>
      <c r="H14" s="106">
        <f t="shared" si="0"/>
        <v>0</v>
      </c>
      <c r="I14" s="102">
        <v>0</v>
      </c>
      <c r="J14" s="100" t="e">
        <f t="shared" si="1"/>
        <v>#DIV/0!</v>
      </c>
      <c r="L14" s="92"/>
      <c r="M14" s="115"/>
    </row>
    <row r="15" spans="1:13" ht="15.75">
      <c r="A15" s="1" t="e">
        <f>LEN(#REF!)</f>
        <v>#REF!</v>
      </c>
      <c r="B15" s="24" t="s">
        <v>107</v>
      </c>
      <c r="C15" s="25" t="s">
        <v>106</v>
      </c>
      <c r="D15" s="150">
        <f>D16+D21+D28+D38+D40</f>
        <v>4849530</v>
      </c>
      <c r="E15" s="150">
        <f>E16+E21+E28+E38+E40</f>
        <v>-343306</v>
      </c>
      <c r="F15" s="150">
        <f>F16+F21+F28+F38+F40</f>
        <v>4506224</v>
      </c>
      <c r="G15" s="151">
        <f>G16+G21+G28+G38+G40</f>
        <v>4868900</v>
      </c>
      <c r="H15" s="106">
        <f t="shared" si="0"/>
        <v>108.04833492520567</v>
      </c>
      <c r="I15" s="76">
        <f>I16+I21+I28+I38+I40</f>
        <v>5075100</v>
      </c>
      <c r="J15" s="100">
        <f t="shared" si="1"/>
        <v>104.23504282281419</v>
      </c>
      <c r="L15" s="92"/>
      <c r="M15" s="115"/>
    </row>
    <row r="16" spans="1:13" ht="12.75">
      <c r="A16" s="1" t="e">
        <f>LEN(#REF!)</f>
        <v>#REF!</v>
      </c>
      <c r="B16" s="27" t="s">
        <v>105</v>
      </c>
      <c r="C16" s="28" t="s">
        <v>104</v>
      </c>
      <c r="D16" s="152">
        <f>SUM(D17:D20)</f>
        <v>252100</v>
      </c>
      <c r="E16" s="152">
        <f>SUM(E17:E20)</f>
        <v>13000</v>
      </c>
      <c r="F16" s="152">
        <f>SUM(F17:F20)</f>
        <v>265100</v>
      </c>
      <c r="G16" s="153">
        <f>SUM(G17:G20)</f>
        <v>272100</v>
      </c>
      <c r="H16" s="106">
        <f t="shared" si="0"/>
        <v>102.640513013957</v>
      </c>
      <c r="I16" s="74">
        <f>SUM(I17:I20)</f>
        <v>280100</v>
      </c>
      <c r="J16" s="100">
        <f t="shared" si="1"/>
        <v>102.94009555310548</v>
      </c>
      <c r="L16" s="92"/>
      <c r="M16" s="115"/>
    </row>
    <row r="17" spans="1:13">
      <c r="A17" s="1" t="e">
        <f>LEN(#REF!)</f>
        <v>#REF!</v>
      </c>
      <c r="B17" s="29" t="s">
        <v>103</v>
      </c>
      <c r="C17" s="30" t="s">
        <v>102</v>
      </c>
      <c r="D17" s="154">
        <v>20000</v>
      </c>
      <c r="E17" s="154">
        <f>F17-D17</f>
        <v>2000</v>
      </c>
      <c r="F17" s="154">
        <v>22000</v>
      </c>
      <c r="G17" s="155">
        <v>23000</v>
      </c>
      <c r="H17" s="106">
        <f t="shared" si="0"/>
        <v>104.54545454545455</v>
      </c>
      <c r="I17" s="102">
        <v>25000</v>
      </c>
      <c r="J17" s="100">
        <f t="shared" si="1"/>
        <v>108.69565217391303</v>
      </c>
      <c r="L17" s="92"/>
      <c r="M17" s="115"/>
    </row>
    <row r="18" spans="1:13">
      <c r="A18" s="1" t="e">
        <f>LEN(#REF!)</f>
        <v>#REF!</v>
      </c>
      <c r="B18" s="29" t="s">
        <v>101</v>
      </c>
      <c r="C18" s="30" t="s">
        <v>100</v>
      </c>
      <c r="D18" s="154">
        <v>190000</v>
      </c>
      <c r="E18" s="154">
        <f>F18-D18</f>
        <v>10000</v>
      </c>
      <c r="F18" s="154">
        <v>200000</v>
      </c>
      <c r="G18" s="155">
        <v>205000</v>
      </c>
      <c r="H18" s="106">
        <f t="shared" si="0"/>
        <v>102.49999999999999</v>
      </c>
      <c r="I18" s="102">
        <v>210000</v>
      </c>
      <c r="J18" s="100">
        <f t="shared" si="1"/>
        <v>102.4390243902439</v>
      </c>
      <c r="L18" s="92"/>
      <c r="M18" s="115"/>
    </row>
    <row r="19" spans="1:13">
      <c r="A19" s="1" t="e">
        <f>LEN(#REF!)</f>
        <v>#REF!</v>
      </c>
      <c r="B19" s="29" t="s">
        <v>99</v>
      </c>
      <c r="C19" s="30" t="s">
        <v>98</v>
      </c>
      <c r="D19" s="154">
        <v>42000</v>
      </c>
      <c r="E19" s="154">
        <f>F19-D19</f>
        <v>1000</v>
      </c>
      <c r="F19" s="154">
        <v>43000</v>
      </c>
      <c r="G19" s="155">
        <v>44000</v>
      </c>
      <c r="H19" s="106">
        <f t="shared" si="0"/>
        <v>102.32558139534885</v>
      </c>
      <c r="I19" s="102">
        <v>45000</v>
      </c>
      <c r="J19" s="100">
        <f t="shared" si="1"/>
        <v>102.27272727272727</v>
      </c>
      <c r="L19" s="92"/>
      <c r="M19" s="115"/>
    </row>
    <row r="20" spans="1:13">
      <c r="A20" s="1" t="e">
        <f>LEN(#REF!)</f>
        <v>#REF!</v>
      </c>
      <c r="B20" s="29" t="s">
        <v>97</v>
      </c>
      <c r="C20" s="30" t="s">
        <v>96</v>
      </c>
      <c r="D20" s="154">
        <v>100</v>
      </c>
      <c r="E20" s="154">
        <f>F20-D20</f>
        <v>0</v>
      </c>
      <c r="F20" s="154">
        <v>100</v>
      </c>
      <c r="G20" s="155">
        <v>100</v>
      </c>
      <c r="H20" s="106">
        <f t="shared" si="0"/>
        <v>100</v>
      </c>
      <c r="I20" s="102">
        <v>100</v>
      </c>
      <c r="J20" s="100">
        <f t="shared" si="1"/>
        <v>100</v>
      </c>
      <c r="L20" s="92"/>
      <c r="M20" s="115"/>
    </row>
    <row r="21" spans="1:13" ht="12.75">
      <c r="A21" s="1" t="e">
        <f>LEN(#REF!)</f>
        <v>#REF!</v>
      </c>
      <c r="B21" s="27" t="s">
        <v>95</v>
      </c>
      <c r="C21" s="28" t="s">
        <v>94</v>
      </c>
      <c r="D21" s="152">
        <f>SUM(D22:D27)</f>
        <v>2907850</v>
      </c>
      <c r="E21" s="152">
        <f>SUM(E22:E27)</f>
        <v>45750</v>
      </c>
      <c r="F21" s="152">
        <f>SUM(F22:F27)</f>
        <v>2953600</v>
      </c>
      <c r="G21" s="153">
        <f>SUM(G22:G27)</f>
        <v>3271300</v>
      </c>
      <c r="H21" s="106">
        <f t="shared" si="0"/>
        <v>110.75636511375949</v>
      </c>
      <c r="I21" s="74">
        <f>SUM(I22:I27)</f>
        <v>3423300</v>
      </c>
      <c r="J21" s="100">
        <f t="shared" si="1"/>
        <v>104.64647082199735</v>
      </c>
      <c r="L21" s="92"/>
      <c r="M21" s="115"/>
    </row>
    <row r="22" spans="1:13">
      <c r="A22" s="1" t="e">
        <f>LEN(#REF!)</f>
        <v>#REF!</v>
      </c>
      <c r="B22" s="29" t="s">
        <v>93</v>
      </c>
      <c r="C22" s="30" t="s">
        <v>92</v>
      </c>
      <c r="D22" s="154">
        <v>131400</v>
      </c>
      <c r="E22" s="154">
        <f t="shared" ref="E22:E27" si="2">F22-D22</f>
        <v>8600</v>
      </c>
      <c r="F22" s="154">
        <v>140000</v>
      </c>
      <c r="G22" s="155">
        <v>150000</v>
      </c>
      <c r="H22" s="106">
        <f t="shared" si="0"/>
        <v>107.14285714285714</v>
      </c>
      <c r="I22" s="102">
        <v>150000</v>
      </c>
      <c r="J22" s="100">
        <f t="shared" si="1"/>
        <v>100</v>
      </c>
      <c r="L22" s="92"/>
      <c r="M22" s="115"/>
    </row>
    <row r="23" spans="1:13">
      <c r="A23" s="1" t="e">
        <f>LEN(#REF!)</f>
        <v>#REF!</v>
      </c>
      <c r="B23" s="29" t="s">
        <v>91</v>
      </c>
      <c r="C23" s="30" t="s">
        <v>90</v>
      </c>
      <c r="D23" s="154">
        <v>1963000</v>
      </c>
      <c r="E23" s="154">
        <f t="shared" si="2"/>
        <v>37000</v>
      </c>
      <c r="F23" s="154">
        <v>2000000</v>
      </c>
      <c r="G23" s="156">
        <v>2200000</v>
      </c>
      <c r="H23" s="106">
        <f t="shared" si="0"/>
        <v>110.00000000000001</v>
      </c>
      <c r="I23" s="147">
        <v>2300000</v>
      </c>
      <c r="J23" s="100">
        <f t="shared" si="1"/>
        <v>104.54545454545455</v>
      </c>
      <c r="L23" s="92"/>
      <c r="M23" s="115"/>
    </row>
    <row r="24" spans="1:13">
      <c r="A24" s="1" t="e">
        <f>LEN(#REF!)</f>
        <v>#REF!</v>
      </c>
      <c r="B24" s="29" t="s">
        <v>89</v>
      </c>
      <c r="C24" s="30" t="s">
        <v>88</v>
      </c>
      <c r="D24" s="154">
        <v>700000</v>
      </c>
      <c r="E24" s="154">
        <f t="shared" si="2"/>
        <v>0</v>
      </c>
      <c r="F24" s="154">
        <v>700000</v>
      </c>
      <c r="G24" s="155">
        <v>800000</v>
      </c>
      <c r="H24" s="106">
        <f t="shared" si="0"/>
        <v>114.28571428571428</v>
      </c>
      <c r="I24" s="102">
        <v>850000</v>
      </c>
      <c r="J24" s="100">
        <f t="shared" si="1"/>
        <v>106.25</v>
      </c>
      <c r="L24" s="92"/>
      <c r="M24" s="115"/>
    </row>
    <row r="25" spans="1:13">
      <c r="A25" s="1" t="e">
        <f>LEN(#REF!)</f>
        <v>#REF!</v>
      </c>
      <c r="B25" s="29" t="s">
        <v>87</v>
      </c>
      <c r="C25" s="30" t="s">
        <v>86</v>
      </c>
      <c r="D25" s="154">
        <v>67000</v>
      </c>
      <c r="E25" s="154">
        <f t="shared" si="2"/>
        <v>0</v>
      </c>
      <c r="F25" s="154">
        <v>67000</v>
      </c>
      <c r="G25" s="155">
        <v>73700</v>
      </c>
      <c r="H25" s="106">
        <f t="shared" si="0"/>
        <v>110.00000000000001</v>
      </c>
      <c r="I25" s="102">
        <v>73700</v>
      </c>
      <c r="J25" s="100">
        <f t="shared" si="1"/>
        <v>100</v>
      </c>
      <c r="K25" s="92"/>
      <c r="L25" s="92"/>
      <c r="M25" s="115"/>
    </row>
    <row r="26" spans="1:13">
      <c r="A26" s="1" t="e">
        <f>LEN(#REF!)</f>
        <v>#REF!</v>
      </c>
      <c r="B26" s="29" t="s">
        <v>85</v>
      </c>
      <c r="C26" s="30" t="s">
        <v>84</v>
      </c>
      <c r="D26" s="154">
        <v>31850</v>
      </c>
      <c r="E26" s="154">
        <f t="shared" si="2"/>
        <v>150</v>
      </c>
      <c r="F26" s="154">
        <v>32000</v>
      </c>
      <c r="G26" s="155">
        <v>33000</v>
      </c>
      <c r="H26" s="106">
        <f t="shared" si="0"/>
        <v>103.125</v>
      </c>
      <c r="I26" s="102">
        <v>35000</v>
      </c>
      <c r="J26" s="100">
        <f t="shared" si="1"/>
        <v>106.06060606060606</v>
      </c>
      <c r="K26" s="92"/>
      <c r="L26" s="92"/>
      <c r="M26" s="115"/>
    </row>
    <row r="27" spans="1:13">
      <c r="A27" s="1" t="e">
        <f>LEN(#REF!)</f>
        <v>#REF!</v>
      </c>
      <c r="B27" s="29" t="s">
        <v>83</v>
      </c>
      <c r="C27" s="30" t="s">
        <v>82</v>
      </c>
      <c r="D27" s="154">
        <v>14600</v>
      </c>
      <c r="E27" s="154">
        <f t="shared" si="2"/>
        <v>0</v>
      </c>
      <c r="F27" s="154">
        <v>14600</v>
      </c>
      <c r="G27" s="155">
        <v>14600</v>
      </c>
      <c r="H27" s="106">
        <f t="shared" si="0"/>
        <v>100</v>
      </c>
      <c r="I27" s="102">
        <v>14600</v>
      </c>
      <c r="J27" s="100">
        <f t="shared" si="1"/>
        <v>100</v>
      </c>
      <c r="K27" s="92"/>
      <c r="L27" s="92"/>
      <c r="M27" s="115"/>
    </row>
    <row r="28" spans="1:13" ht="12.75">
      <c r="A28" s="1" t="e">
        <f>LEN(#REF!)</f>
        <v>#REF!</v>
      </c>
      <c r="B28" s="27" t="s">
        <v>81</v>
      </c>
      <c r="C28" s="28" t="s">
        <v>80</v>
      </c>
      <c r="D28" s="152">
        <f>SUM(D29:D37)</f>
        <v>1615330</v>
      </c>
      <c r="E28" s="152">
        <f>SUM(E29:E37)</f>
        <v>-407706</v>
      </c>
      <c r="F28" s="152">
        <f>SUM(F29:F37)</f>
        <v>1207624</v>
      </c>
      <c r="G28" s="153">
        <f>SUM(G29:G37)</f>
        <v>1243700</v>
      </c>
      <c r="H28" s="106">
        <f t="shared" si="0"/>
        <v>102.98735367962213</v>
      </c>
      <c r="I28" s="74">
        <f>SUM(I29:I37)</f>
        <v>1289700</v>
      </c>
      <c r="J28" s="100">
        <f t="shared" si="1"/>
        <v>103.69864115140308</v>
      </c>
      <c r="K28" s="92"/>
      <c r="L28" s="92"/>
      <c r="M28" s="115"/>
    </row>
    <row r="29" spans="1:13">
      <c r="A29" s="1" t="e">
        <f>LEN(#REF!)</f>
        <v>#REF!</v>
      </c>
      <c r="B29" s="29" t="s">
        <v>79</v>
      </c>
      <c r="C29" s="30" t="s">
        <v>78</v>
      </c>
      <c r="D29" s="154">
        <v>51760</v>
      </c>
      <c r="E29" s="154">
        <f t="shared" ref="E29:E37" si="3">F29-D29</f>
        <v>240</v>
      </c>
      <c r="F29" s="154">
        <v>52000</v>
      </c>
      <c r="G29" s="155">
        <v>55000</v>
      </c>
      <c r="H29" s="106">
        <f t="shared" si="0"/>
        <v>105.76923076923077</v>
      </c>
      <c r="I29" s="102">
        <v>57000</v>
      </c>
      <c r="J29" s="100">
        <f t="shared" si="1"/>
        <v>103.63636363636364</v>
      </c>
      <c r="K29" s="92"/>
      <c r="L29" s="92"/>
      <c r="M29" s="115"/>
    </row>
    <row r="30" spans="1:13">
      <c r="A30" s="1" t="e">
        <f>LEN(#REF!)</f>
        <v>#REF!</v>
      </c>
      <c r="B30" s="29" t="s">
        <v>77</v>
      </c>
      <c r="C30" s="30" t="s">
        <v>76</v>
      </c>
      <c r="D30" s="154">
        <v>774220</v>
      </c>
      <c r="E30" s="154">
        <f t="shared" si="3"/>
        <v>-437096</v>
      </c>
      <c r="F30" s="187">
        <f>220000+100000+45124-8000-20000</f>
        <v>337124</v>
      </c>
      <c r="G30" s="156">
        <f>230000+128700</f>
        <v>358700</v>
      </c>
      <c r="H30" s="106">
        <f t="shared" si="0"/>
        <v>106.40001898411266</v>
      </c>
      <c r="I30" s="147">
        <f>240000+132700</f>
        <v>372700</v>
      </c>
      <c r="J30" s="100">
        <f t="shared" si="1"/>
        <v>103.90298299414553</v>
      </c>
      <c r="K30" s="92"/>
      <c r="L30" s="92"/>
      <c r="M30" s="115"/>
    </row>
    <row r="31" spans="1:13">
      <c r="A31" s="1" t="e">
        <f>LEN(#REF!)</f>
        <v>#REF!</v>
      </c>
      <c r="B31" s="29" t="s">
        <v>75</v>
      </c>
      <c r="C31" s="30" t="s">
        <v>74</v>
      </c>
      <c r="D31" s="154">
        <v>75000</v>
      </c>
      <c r="E31" s="154">
        <f t="shared" si="3"/>
        <v>0</v>
      </c>
      <c r="F31" s="154">
        <v>75000</v>
      </c>
      <c r="G31" s="155">
        <v>75000</v>
      </c>
      <c r="H31" s="106">
        <f t="shared" si="0"/>
        <v>100</v>
      </c>
      <c r="I31" s="102">
        <v>80000</v>
      </c>
      <c r="J31" s="100">
        <f t="shared" si="1"/>
        <v>106.66666666666667</v>
      </c>
      <c r="K31" s="92"/>
      <c r="L31" s="92"/>
      <c r="M31" s="115"/>
    </row>
    <row r="32" spans="1:13">
      <c r="A32" s="1" t="e">
        <f>LEN(#REF!)</f>
        <v>#REF!</v>
      </c>
      <c r="B32" s="29" t="s">
        <v>73</v>
      </c>
      <c r="C32" s="30" t="s">
        <v>72</v>
      </c>
      <c r="D32" s="154">
        <v>172550</v>
      </c>
      <c r="E32" s="154">
        <f t="shared" si="3"/>
        <v>450</v>
      </c>
      <c r="F32" s="154">
        <v>173000</v>
      </c>
      <c r="G32" s="155">
        <v>180000</v>
      </c>
      <c r="H32" s="106">
        <f t="shared" si="0"/>
        <v>104.04624277456647</v>
      </c>
      <c r="I32" s="102">
        <v>190000</v>
      </c>
      <c r="J32" s="100">
        <f t="shared" si="1"/>
        <v>105.55555555555556</v>
      </c>
      <c r="K32" s="92"/>
      <c r="L32" s="92"/>
      <c r="M32" s="115"/>
    </row>
    <row r="33" spans="1:13">
      <c r="A33" s="1" t="e">
        <f>LEN(#REF!)</f>
        <v>#REF!</v>
      </c>
      <c r="B33" s="29" t="s">
        <v>71</v>
      </c>
      <c r="C33" s="30" t="s">
        <v>70</v>
      </c>
      <c r="D33" s="154">
        <v>80000</v>
      </c>
      <c r="E33" s="154">
        <f t="shared" si="3"/>
        <v>10000</v>
      </c>
      <c r="F33" s="154">
        <v>90000</v>
      </c>
      <c r="G33" s="155">
        <v>105000</v>
      </c>
      <c r="H33" s="106">
        <f t="shared" si="0"/>
        <v>116.66666666666667</v>
      </c>
      <c r="I33" s="102">
        <v>110000</v>
      </c>
      <c r="J33" s="100">
        <f t="shared" si="1"/>
        <v>104.76190476190477</v>
      </c>
      <c r="K33" s="92"/>
      <c r="L33" s="92"/>
      <c r="M33" s="115"/>
    </row>
    <row r="34" spans="1:13">
      <c r="A34" s="1" t="e">
        <f>LEN(#REF!)</f>
        <v>#REF!</v>
      </c>
      <c r="B34" s="29" t="s">
        <v>69</v>
      </c>
      <c r="C34" s="30" t="s">
        <v>68</v>
      </c>
      <c r="D34" s="154">
        <v>120000</v>
      </c>
      <c r="E34" s="154">
        <f t="shared" si="3"/>
        <v>5000</v>
      </c>
      <c r="F34" s="154">
        <v>125000</v>
      </c>
      <c r="G34" s="155">
        <v>125000</v>
      </c>
      <c r="H34" s="106">
        <f t="shared" si="0"/>
        <v>100</v>
      </c>
      <c r="I34" s="102">
        <v>130000</v>
      </c>
      <c r="J34" s="100">
        <f t="shared" si="1"/>
        <v>104</v>
      </c>
      <c r="K34" s="92"/>
      <c r="L34" s="92"/>
      <c r="M34" s="115"/>
    </row>
    <row r="35" spans="1:13">
      <c r="A35" s="1" t="e">
        <f>LEN(#REF!)</f>
        <v>#REF!</v>
      </c>
      <c r="B35" s="29" t="s">
        <v>67</v>
      </c>
      <c r="C35" s="30" t="s">
        <v>66</v>
      </c>
      <c r="D35" s="154">
        <v>136300</v>
      </c>
      <c r="E35" s="154">
        <f t="shared" si="3"/>
        <v>13700</v>
      </c>
      <c r="F35" s="154">
        <f>140000+10000</f>
        <v>150000</v>
      </c>
      <c r="G35" s="155">
        <v>145000</v>
      </c>
      <c r="H35" s="106">
        <f t="shared" si="0"/>
        <v>96.666666666666671</v>
      </c>
      <c r="I35" s="102">
        <v>150000</v>
      </c>
      <c r="J35" s="100">
        <f t="shared" si="1"/>
        <v>103.44827586206897</v>
      </c>
      <c r="K35" s="92"/>
      <c r="L35" s="92"/>
      <c r="M35" s="115"/>
    </row>
    <row r="36" spans="1:13">
      <c r="A36" s="1" t="e">
        <f>LEN(#REF!)</f>
        <v>#REF!</v>
      </c>
      <c r="B36" s="29" t="s">
        <v>65</v>
      </c>
      <c r="C36" s="30" t="s">
        <v>64</v>
      </c>
      <c r="D36" s="154">
        <v>79700</v>
      </c>
      <c r="E36" s="154">
        <f t="shared" si="3"/>
        <v>0</v>
      </c>
      <c r="F36" s="154">
        <v>79700</v>
      </c>
      <c r="G36" s="155">
        <v>80000</v>
      </c>
      <c r="H36" s="106">
        <f t="shared" ref="H36:H62" si="4">G36/F36*100</f>
        <v>100.37641154328733</v>
      </c>
      <c r="I36" s="102">
        <v>80000</v>
      </c>
      <c r="J36" s="100">
        <f t="shared" ref="J36:J62" si="5">I36/G36*100</f>
        <v>100</v>
      </c>
      <c r="K36" s="92"/>
      <c r="L36" s="92"/>
      <c r="M36" s="115"/>
    </row>
    <row r="37" spans="1:13">
      <c r="A37" s="1" t="e">
        <f>LEN(#REF!)</f>
        <v>#REF!</v>
      </c>
      <c r="B37" s="29" t="s">
        <v>63</v>
      </c>
      <c r="C37" s="30" t="s">
        <v>62</v>
      </c>
      <c r="D37" s="154">
        <v>125800</v>
      </c>
      <c r="E37" s="154">
        <f t="shared" si="3"/>
        <v>0</v>
      </c>
      <c r="F37" s="154">
        <v>125800</v>
      </c>
      <c r="G37" s="155">
        <v>120000</v>
      </c>
      <c r="H37" s="106">
        <f t="shared" si="4"/>
        <v>95.389507154213035</v>
      </c>
      <c r="I37" s="102">
        <v>120000</v>
      </c>
      <c r="J37" s="100">
        <f t="shared" si="5"/>
        <v>100</v>
      </c>
      <c r="K37" s="92"/>
      <c r="L37" s="92"/>
      <c r="M37" s="115"/>
    </row>
    <row r="38" spans="1:13" ht="12.75">
      <c r="A38" s="1" t="e">
        <f>LEN(#REF!)</f>
        <v>#REF!</v>
      </c>
      <c r="B38" s="27" t="s">
        <v>61</v>
      </c>
      <c r="C38" s="28" t="s">
        <v>60</v>
      </c>
      <c r="D38" s="157">
        <f>D39</f>
        <v>4000</v>
      </c>
      <c r="E38" s="157">
        <f>E39</f>
        <v>0</v>
      </c>
      <c r="F38" s="157">
        <f>F39</f>
        <v>4000</v>
      </c>
      <c r="G38" s="158">
        <f>G39</f>
        <v>4000</v>
      </c>
      <c r="H38" s="106">
        <f t="shared" si="4"/>
        <v>100</v>
      </c>
      <c r="I38" s="77">
        <f>I39</f>
        <v>4000</v>
      </c>
      <c r="J38" s="100">
        <f t="shared" si="5"/>
        <v>100</v>
      </c>
      <c r="K38" s="92"/>
      <c r="L38" s="92"/>
      <c r="M38" s="115"/>
    </row>
    <row r="39" spans="1:13">
      <c r="A39" s="1" t="e">
        <f>LEN(#REF!)</f>
        <v>#REF!</v>
      </c>
      <c r="B39" s="29" t="s">
        <v>59</v>
      </c>
      <c r="C39" s="30" t="s">
        <v>153</v>
      </c>
      <c r="D39" s="154">
        <v>4000</v>
      </c>
      <c r="E39" s="154">
        <f>F39-D39</f>
        <v>0</v>
      </c>
      <c r="F39" s="154">
        <v>4000</v>
      </c>
      <c r="G39" s="155">
        <v>4000</v>
      </c>
      <c r="H39" s="106">
        <f t="shared" si="4"/>
        <v>100</v>
      </c>
      <c r="I39" s="102">
        <v>4000</v>
      </c>
      <c r="J39" s="100">
        <f t="shared" si="5"/>
        <v>100</v>
      </c>
      <c r="K39" s="92"/>
      <c r="L39" s="92"/>
      <c r="M39" s="115"/>
    </row>
    <row r="40" spans="1:13" ht="12.75">
      <c r="A40" s="1" t="e">
        <f>LEN(#REF!)</f>
        <v>#REF!</v>
      </c>
      <c r="B40" s="27" t="s">
        <v>58</v>
      </c>
      <c r="C40" s="28" t="s">
        <v>57</v>
      </c>
      <c r="D40" s="152">
        <f>SUM(D41:D47)</f>
        <v>70250</v>
      </c>
      <c r="E40" s="152">
        <f>SUM(E41:E47)</f>
        <v>5650</v>
      </c>
      <c r="F40" s="152">
        <f>SUM(F41:F47)</f>
        <v>75900</v>
      </c>
      <c r="G40" s="153">
        <f>SUM(G41:G47)</f>
        <v>77800</v>
      </c>
      <c r="H40" s="106">
        <f t="shared" si="4"/>
        <v>102.50329380764163</v>
      </c>
      <c r="I40" s="74">
        <f>SUM(I41:I47)</f>
        <v>78000</v>
      </c>
      <c r="J40" s="100">
        <f t="shared" si="5"/>
        <v>100.25706940874035</v>
      </c>
      <c r="K40" s="92"/>
      <c r="L40" s="92"/>
      <c r="M40" s="115"/>
    </row>
    <row r="41" spans="1:13">
      <c r="A41" s="1" t="e">
        <f>LEN(#REF!)</f>
        <v>#REF!</v>
      </c>
      <c r="B41" s="29" t="s">
        <v>56</v>
      </c>
      <c r="C41" s="30" t="s">
        <v>55</v>
      </c>
      <c r="D41" s="154">
        <v>11950</v>
      </c>
      <c r="E41" s="154">
        <f t="shared" ref="E41:E47" si="6">F41-D41</f>
        <v>550</v>
      </c>
      <c r="F41" s="154">
        <v>12500</v>
      </c>
      <c r="G41" s="155">
        <v>12500</v>
      </c>
      <c r="H41" s="106">
        <f t="shared" si="4"/>
        <v>100</v>
      </c>
      <c r="I41" s="102">
        <v>12500</v>
      </c>
      <c r="J41" s="100">
        <f t="shared" si="5"/>
        <v>100</v>
      </c>
      <c r="K41" s="92"/>
      <c r="L41" s="92"/>
      <c r="M41" s="115"/>
    </row>
    <row r="42" spans="1:13">
      <c r="A42" s="1" t="e">
        <f>LEN(#REF!)</f>
        <v>#REF!</v>
      </c>
      <c r="B42" s="29" t="s">
        <v>54</v>
      </c>
      <c r="C42" s="30" t="s">
        <v>53</v>
      </c>
      <c r="D42" s="154">
        <v>31000</v>
      </c>
      <c r="E42" s="154">
        <f t="shared" si="6"/>
        <v>4800</v>
      </c>
      <c r="F42" s="154">
        <v>35800</v>
      </c>
      <c r="G42" s="155">
        <v>37000</v>
      </c>
      <c r="H42" s="106">
        <f t="shared" si="4"/>
        <v>103.35195530726257</v>
      </c>
      <c r="I42" s="102">
        <v>37000</v>
      </c>
      <c r="J42" s="100">
        <f t="shared" si="5"/>
        <v>100</v>
      </c>
      <c r="K42" s="92"/>
      <c r="L42" s="92"/>
      <c r="M42" s="115"/>
    </row>
    <row r="43" spans="1:13">
      <c r="A43" s="1" t="e">
        <f>LEN(#REF!)</f>
        <v>#REF!</v>
      </c>
      <c r="B43" s="29" t="s">
        <v>52</v>
      </c>
      <c r="C43" s="30" t="s">
        <v>51</v>
      </c>
      <c r="D43" s="154">
        <v>6200</v>
      </c>
      <c r="E43" s="154">
        <f t="shared" si="6"/>
        <v>0</v>
      </c>
      <c r="F43" s="154">
        <v>6200</v>
      </c>
      <c r="G43" s="155">
        <v>6200</v>
      </c>
      <c r="H43" s="106">
        <f t="shared" si="4"/>
        <v>100</v>
      </c>
      <c r="I43" s="102">
        <v>6200</v>
      </c>
      <c r="J43" s="100">
        <f t="shared" si="5"/>
        <v>100</v>
      </c>
      <c r="K43" s="92"/>
      <c r="L43" s="92"/>
      <c r="M43" s="115"/>
    </row>
    <row r="44" spans="1:13">
      <c r="A44" s="1" t="e">
        <f>LEN(#REF!)</f>
        <v>#REF!</v>
      </c>
      <c r="B44" s="29" t="s">
        <v>50</v>
      </c>
      <c r="C44" s="30" t="s">
        <v>49</v>
      </c>
      <c r="D44" s="154">
        <v>6400</v>
      </c>
      <c r="E44" s="154">
        <f t="shared" si="6"/>
        <v>300</v>
      </c>
      <c r="F44" s="154">
        <v>6700</v>
      </c>
      <c r="G44" s="155">
        <v>7000</v>
      </c>
      <c r="H44" s="106">
        <f t="shared" si="4"/>
        <v>104.4776119402985</v>
      </c>
      <c r="I44" s="102">
        <v>7200</v>
      </c>
      <c r="J44" s="100">
        <f t="shared" si="5"/>
        <v>102.85714285714285</v>
      </c>
      <c r="K44" s="92"/>
      <c r="L44" s="92"/>
      <c r="M44" s="115"/>
    </row>
    <row r="45" spans="1:13">
      <c r="A45" s="1" t="e">
        <f>LEN(#REF!)</f>
        <v>#REF!</v>
      </c>
      <c r="B45" s="29" t="s">
        <v>48</v>
      </c>
      <c r="C45" s="30" t="s">
        <v>47</v>
      </c>
      <c r="D45" s="154">
        <v>12000</v>
      </c>
      <c r="E45" s="154">
        <f t="shared" si="6"/>
        <v>0</v>
      </c>
      <c r="F45" s="154">
        <v>12000</v>
      </c>
      <c r="G45" s="155">
        <v>12000</v>
      </c>
      <c r="H45" s="106">
        <f t="shared" si="4"/>
        <v>100</v>
      </c>
      <c r="I45" s="102">
        <v>12000</v>
      </c>
      <c r="J45" s="100">
        <f t="shared" si="5"/>
        <v>100</v>
      </c>
      <c r="K45" s="92"/>
      <c r="L45" s="92"/>
      <c r="M45" s="115"/>
    </row>
    <row r="46" spans="1:13">
      <c r="A46" s="1" t="e">
        <f>LEN(#REF!)</f>
        <v>#REF!</v>
      </c>
      <c r="B46" s="29" t="s">
        <v>46</v>
      </c>
      <c r="C46" s="30" t="s">
        <v>45</v>
      </c>
      <c r="D46" s="154">
        <v>100</v>
      </c>
      <c r="E46" s="154">
        <f t="shared" si="6"/>
        <v>0</v>
      </c>
      <c r="F46" s="154">
        <v>100</v>
      </c>
      <c r="G46" s="155">
        <v>100</v>
      </c>
      <c r="H46" s="106">
        <f t="shared" si="4"/>
        <v>100</v>
      </c>
      <c r="I46" s="102">
        <v>100</v>
      </c>
      <c r="J46" s="100">
        <f t="shared" si="5"/>
        <v>100</v>
      </c>
      <c r="L46" s="92"/>
      <c r="M46" s="115"/>
    </row>
    <row r="47" spans="1:13">
      <c r="A47" s="1" t="e">
        <f>LEN(#REF!)</f>
        <v>#REF!</v>
      </c>
      <c r="B47" s="29" t="s">
        <v>44</v>
      </c>
      <c r="C47" s="30" t="s">
        <v>43</v>
      </c>
      <c r="D47" s="166">
        <v>2600</v>
      </c>
      <c r="E47" s="166">
        <f t="shared" si="6"/>
        <v>0</v>
      </c>
      <c r="F47" s="191">
        <v>2600</v>
      </c>
      <c r="G47" s="155">
        <v>3000</v>
      </c>
      <c r="H47" s="106">
        <f t="shared" si="4"/>
        <v>115.38461538461537</v>
      </c>
      <c r="I47" s="102">
        <v>3000</v>
      </c>
      <c r="J47" s="100">
        <f t="shared" si="5"/>
        <v>100</v>
      </c>
      <c r="L47" s="92"/>
      <c r="M47" s="115"/>
    </row>
    <row r="48" spans="1:13" ht="15.75">
      <c r="A48" s="1" t="e">
        <f>LEN(#REF!)</f>
        <v>#REF!</v>
      </c>
      <c r="B48" s="32" t="s">
        <v>42</v>
      </c>
      <c r="C48" s="33" t="s">
        <v>41</v>
      </c>
      <c r="D48" s="190">
        <f>D51+D49</f>
        <v>28971</v>
      </c>
      <c r="E48" s="190">
        <f>E51+E49</f>
        <v>4269</v>
      </c>
      <c r="F48" s="190">
        <f>F51+F49</f>
        <v>33240</v>
      </c>
      <c r="G48" s="151">
        <f>G51+G49</f>
        <v>51100</v>
      </c>
      <c r="H48" s="106">
        <f t="shared" si="4"/>
        <v>153.73044524669072</v>
      </c>
      <c r="I48" s="76">
        <f>I51+I49</f>
        <v>56300</v>
      </c>
      <c r="J48" s="100">
        <f t="shared" si="5"/>
        <v>110.17612524461839</v>
      </c>
      <c r="L48" s="92"/>
      <c r="M48" s="115"/>
    </row>
    <row r="49" spans="1:13" ht="12.75">
      <c r="B49" s="34">
        <v>342</v>
      </c>
      <c r="C49" s="35" t="s">
        <v>40</v>
      </c>
      <c r="D49" s="160">
        <f>SUM(D50)</f>
        <v>3001</v>
      </c>
      <c r="E49" s="160">
        <f>SUM(E50)</f>
        <v>14399</v>
      </c>
      <c r="F49" s="160">
        <f>SUM(F50)</f>
        <v>17400</v>
      </c>
      <c r="G49" s="153">
        <f>SUM(G50)</f>
        <v>40100</v>
      </c>
      <c r="H49" s="106">
        <f t="shared" si="4"/>
        <v>230.45977011494253</v>
      </c>
      <c r="I49" s="74">
        <f>SUM(I50)</f>
        <v>40000</v>
      </c>
      <c r="J49" s="100">
        <f t="shared" si="5"/>
        <v>99.750623441396513</v>
      </c>
      <c r="L49" s="92"/>
      <c r="M49" s="115"/>
    </row>
    <row r="50" spans="1:13">
      <c r="B50" s="36">
        <v>3423</v>
      </c>
      <c r="C50" s="30" t="s">
        <v>39</v>
      </c>
      <c r="D50" s="161">
        <v>3001</v>
      </c>
      <c r="E50" s="154">
        <f>F50-D50</f>
        <v>14399</v>
      </c>
      <c r="F50" s="161">
        <f>1400+16000</f>
        <v>17400</v>
      </c>
      <c r="G50" s="155">
        <f>100+40000</f>
        <v>40100</v>
      </c>
      <c r="H50" s="106">
        <f t="shared" si="4"/>
        <v>230.45977011494253</v>
      </c>
      <c r="I50" s="102">
        <v>40000</v>
      </c>
      <c r="J50" s="100">
        <f t="shared" si="5"/>
        <v>99.750623441396513</v>
      </c>
      <c r="L50" s="92"/>
      <c r="M50" s="115"/>
    </row>
    <row r="51" spans="1:13" ht="12.75">
      <c r="A51" s="1" t="e">
        <f>LEN(#REF!)</f>
        <v>#REF!</v>
      </c>
      <c r="B51" s="27" t="s">
        <v>38</v>
      </c>
      <c r="C51" s="28" t="s">
        <v>37</v>
      </c>
      <c r="D51" s="152">
        <f>SUM(D52:D55)</f>
        <v>25970</v>
      </c>
      <c r="E51" s="152">
        <f>SUM(E52:E55)</f>
        <v>-10130</v>
      </c>
      <c r="F51" s="152">
        <f>SUM(F52:F55)</f>
        <v>15840</v>
      </c>
      <c r="G51" s="153">
        <f>SUM(G52:G55)</f>
        <v>11000</v>
      </c>
      <c r="H51" s="106">
        <f t="shared" si="4"/>
        <v>69.444444444444443</v>
      </c>
      <c r="I51" s="74">
        <f>SUM(I52:I55)</f>
        <v>16300</v>
      </c>
      <c r="J51" s="100">
        <f t="shared" si="5"/>
        <v>148.18181818181819</v>
      </c>
      <c r="L51" s="92"/>
      <c r="M51" s="115"/>
    </row>
    <row r="52" spans="1:13">
      <c r="A52" s="1" t="e">
        <f>LEN(#REF!)</f>
        <v>#REF!</v>
      </c>
      <c r="B52" s="29" t="s">
        <v>36</v>
      </c>
      <c r="C52" s="30" t="s">
        <v>154</v>
      </c>
      <c r="D52" s="154">
        <v>5340</v>
      </c>
      <c r="E52" s="154">
        <f>F52-D52</f>
        <v>0</v>
      </c>
      <c r="F52" s="154">
        <v>5340</v>
      </c>
      <c r="G52" s="155">
        <v>5500</v>
      </c>
      <c r="H52" s="106">
        <f t="shared" si="4"/>
        <v>102.99625468164794</v>
      </c>
      <c r="I52" s="102">
        <v>5800</v>
      </c>
      <c r="J52" s="100">
        <f t="shared" si="5"/>
        <v>105.45454545454544</v>
      </c>
      <c r="L52" s="92"/>
      <c r="M52" s="115"/>
    </row>
    <row r="53" spans="1:13">
      <c r="A53" s="1" t="e">
        <f>LEN(#REF!)</f>
        <v>#REF!</v>
      </c>
      <c r="B53" s="29" t="s">
        <v>35</v>
      </c>
      <c r="C53" s="30" t="s">
        <v>34</v>
      </c>
      <c r="D53" s="154">
        <v>230</v>
      </c>
      <c r="E53" s="154">
        <f>F53-D53</f>
        <v>-130</v>
      </c>
      <c r="F53" s="154">
        <v>100</v>
      </c>
      <c r="G53" s="155">
        <v>100</v>
      </c>
      <c r="H53" s="106">
        <f t="shared" si="4"/>
        <v>100</v>
      </c>
      <c r="I53" s="102">
        <v>100</v>
      </c>
      <c r="J53" s="100">
        <f t="shared" si="5"/>
        <v>100</v>
      </c>
      <c r="L53" s="92"/>
      <c r="M53" s="115"/>
    </row>
    <row r="54" spans="1:13">
      <c r="A54" s="1" t="e">
        <f>LEN(#REF!)</f>
        <v>#REF!</v>
      </c>
      <c r="B54" s="37" t="s">
        <v>33</v>
      </c>
      <c r="C54" s="38" t="s">
        <v>32</v>
      </c>
      <c r="D54" s="154">
        <v>400</v>
      </c>
      <c r="E54" s="154">
        <f>F54-D54</f>
        <v>0</v>
      </c>
      <c r="F54" s="154">
        <v>400</v>
      </c>
      <c r="G54" s="155">
        <v>400</v>
      </c>
      <c r="H54" s="106">
        <f t="shared" si="4"/>
        <v>100</v>
      </c>
      <c r="I54" s="102">
        <v>400</v>
      </c>
      <c r="J54" s="100">
        <f t="shared" si="5"/>
        <v>100</v>
      </c>
      <c r="L54" s="92"/>
      <c r="M54" s="115"/>
    </row>
    <row r="55" spans="1:13">
      <c r="B55" s="39" t="s">
        <v>31</v>
      </c>
      <c r="C55" s="40" t="s">
        <v>155</v>
      </c>
      <c r="D55" s="166">
        <v>20000</v>
      </c>
      <c r="E55" s="166">
        <f>F55-D55</f>
        <v>-10000</v>
      </c>
      <c r="F55" s="191">
        <v>10000</v>
      </c>
      <c r="G55" s="155">
        <v>5000</v>
      </c>
      <c r="H55" s="106">
        <f t="shared" si="4"/>
        <v>50</v>
      </c>
      <c r="I55" s="102">
        <v>10000</v>
      </c>
      <c r="J55" s="100">
        <f t="shared" si="5"/>
        <v>200</v>
      </c>
      <c r="L55" s="92"/>
      <c r="M55" s="115"/>
    </row>
    <row r="56" spans="1:13" ht="15.75">
      <c r="B56" s="62">
        <v>38</v>
      </c>
      <c r="C56" s="33" t="s">
        <v>159</v>
      </c>
      <c r="D56" s="190">
        <f t="shared" ref="D56:G57" si="7">SUM(D57)</f>
        <v>10000</v>
      </c>
      <c r="E56" s="190">
        <f t="shared" si="7"/>
        <v>0</v>
      </c>
      <c r="F56" s="190">
        <f t="shared" si="7"/>
        <v>10000</v>
      </c>
      <c r="G56" s="151">
        <f t="shared" si="7"/>
        <v>1000</v>
      </c>
      <c r="H56" s="106">
        <f t="shared" si="4"/>
        <v>10</v>
      </c>
      <c r="I56" s="76">
        <f>SUM(I57)</f>
        <v>1000</v>
      </c>
      <c r="J56" s="100">
        <f t="shared" si="5"/>
        <v>100</v>
      </c>
      <c r="L56" s="92"/>
      <c r="M56" s="115"/>
    </row>
    <row r="57" spans="1:13" ht="12.75">
      <c r="B57" s="34">
        <v>383</v>
      </c>
      <c r="C57" s="63" t="s">
        <v>160</v>
      </c>
      <c r="D57" s="152">
        <f t="shared" si="7"/>
        <v>10000</v>
      </c>
      <c r="E57" s="152">
        <f t="shared" si="7"/>
        <v>0</v>
      </c>
      <c r="F57" s="152">
        <f t="shared" si="7"/>
        <v>10000</v>
      </c>
      <c r="G57" s="153">
        <f t="shared" si="7"/>
        <v>1000</v>
      </c>
      <c r="H57" s="106">
        <f t="shared" si="4"/>
        <v>10</v>
      </c>
      <c r="I57" s="74">
        <f>SUM(I58)</f>
        <v>1000</v>
      </c>
      <c r="J57" s="100">
        <f t="shared" si="5"/>
        <v>100</v>
      </c>
      <c r="L57" s="92"/>
      <c r="M57" s="115"/>
    </row>
    <row r="58" spans="1:13">
      <c r="B58" s="36">
        <v>3831</v>
      </c>
      <c r="C58" s="67" t="s">
        <v>161</v>
      </c>
      <c r="D58" s="193">
        <v>10000</v>
      </c>
      <c r="E58" s="166">
        <f>F58-D58</f>
        <v>0</v>
      </c>
      <c r="F58" s="155">
        <v>10000</v>
      </c>
      <c r="G58" s="155">
        <v>1000</v>
      </c>
      <c r="H58" s="106">
        <f t="shared" si="4"/>
        <v>10</v>
      </c>
      <c r="I58" s="102">
        <v>1000</v>
      </c>
      <c r="J58" s="100">
        <f t="shared" si="5"/>
        <v>100</v>
      </c>
      <c r="L58" s="92"/>
      <c r="M58" s="115"/>
    </row>
    <row r="59" spans="1:13" ht="15.75">
      <c r="A59" s="1" t="e">
        <f>LEN(#REF!)</f>
        <v>#REF!</v>
      </c>
      <c r="B59" s="64" t="s">
        <v>30</v>
      </c>
      <c r="C59" s="68" t="s">
        <v>29</v>
      </c>
      <c r="D59" s="192">
        <f>D60+D64+D77</f>
        <v>3236133</v>
      </c>
      <c r="E59" s="192">
        <f>E60+E64+E77</f>
        <v>-821573</v>
      </c>
      <c r="F59" s="192">
        <f>F60+F64+F77</f>
        <v>2414560</v>
      </c>
      <c r="G59" s="162">
        <f>G60+G64+G77</f>
        <v>450168</v>
      </c>
      <c r="H59" s="106">
        <f t="shared" si="4"/>
        <v>18.643893711483667</v>
      </c>
      <c r="I59" s="103">
        <f>I60+I64+I77</f>
        <v>544000</v>
      </c>
      <c r="J59" s="100">
        <f t="shared" si="5"/>
        <v>120.8437738799737</v>
      </c>
      <c r="L59" s="92"/>
      <c r="M59" s="115"/>
    </row>
    <row r="60" spans="1:13" ht="15.75">
      <c r="A60" s="1" t="e">
        <f>LEN(#REF!)</f>
        <v>#REF!</v>
      </c>
      <c r="B60" s="65" t="s">
        <v>28</v>
      </c>
      <c r="C60" s="69" t="s">
        <v>27</v>
      </c>
      <c r="D60" s="163">
        <f>D61</f>
        <v>24236</v>
      </c>
      <c r="E60" s="163">
        <f>E61</f>
        <v>-10236</v>
      </c>
      <c r="F60" s="163">
        <f>F61</f>
        <v>14000</v>
      </c>
      <c r="G60" s="164">
        <f>G61</f>
        <v>1000</v>
      </c>
      <c r="H60" s="106">
        <f t="shared" si="4"/>
        <v>7.1428571428571423</v>
      </c>
      <c r="I60" s="42">
        <f>I61</f>
        <v>1000</v>
      </c>
      <c r="J60" s="100">
        <f t="shared" si="5"/>
        <v>100</v>
      </c>
      <c r="L60" s="92"/>
      <c r="M60" s="115"/>
    </row>
    <row r="61" spans="1:13" ht="12.75">
      <c r="A61" s="1" t="e">
        <f>LEN(#REF!)</f>
        <v>#REF!</v>
      </c>
      <c r="B61" s="66" t="s">
        <v>26</v>
      </c>
      <c r="C61" s="70" t="s">
        <v>25</v>
      </c>
      <c r="D61" s="165">
        <f>SUM(D62:D63)</f>
        <v>24236</v>
      </c>
      <c r="E61" s="165">
        <f>SUM(E62:E63)</f>
        <v>-10236</v>
      </c>
      <c r="F61" s="165">
        <f>SUM(F62:F63)</f>
        <v>14000</v>
      </c>
      <c r="G61" s="165">
        <f>SUM(G62:G63)</f>
        <v>1000</v>
      </c>
      <c r="H61" s="106">
        <f t="shared" si="4"/>
        <v>7.1428571428571423</v>
      </c>
      <c r="I61" s="95">
        <f>SUM(I62:I63)</f>
        <v>1000</v>
      </c>
      <c r="J61" s="100">
        <f t="shared" si="5"/>
        <v>100</v>
      </c>
      <c r="L61" s="92"/>
      <c r="M61" s="115"/>
    </row>
    <row r="62" spans="1:13">
      <c r="A62" s="1" t="e">
        <f>LEN(#REF!)</f>
        <v>#REF!</v>
      </c>
      <c r="B62" s="44" t="s">
        <v>24</v>
      </c>
      <c r="C62" s="71" t="s">
        <v>23</v>
      </c>
      <c r="D62" s="166">
        <v>24236</v>
      </c>
      <c r="E62" s="154">
        <f>F62-D62</f>
        <v>-10236</v>
      </c>
      <c r="F62" s="166">
        <f>6000+8000</f>
        <v>14000</v>
      </c>
      <c r="G62" s="155">
        <v>1000</v>
      </c>
      <c r="H62" s="106">
        <f t="shared" si="4"/>
        <v>7.1428571428571423</v>
      </c>
      <c r="I62" s="102">
        <v>1000</v>
      </c>
      <c r="J62" s="100">
        <f t="shared" si="5"/>
        <v>100</v>
      </c>
      <c r="L62" s="92"/>
      <c r="M62" s="115"/>
    </row>
    <row r="63" spans="1:13">
      <c r="B63" s="44">
        <v>4126</v>
      </c>
      <c r="C63" s="71" t="s">
        <v>168</v>
      </c>
      <c r="D63" s="166">
        <v>0</v>
      </c>
      <c r="E63" s="154">
        <f>F63-D63</f>
        <v>0</v>
      </c>
      <c r="F63" s="166">
        <v>0</v>
      </c>
      <c r="G63" s="155">
        <v>0</v>
      </c>
      <c r="H63" s="106"/>
      <c r="I63" s="102">
        <v>0</v>
      </c>
      <c r="J63" s="100"/>
      <c r="L63" s="92"/>
      <c r="M63" s="115"/>
    </row>
    <row r="64" spans="1:13" ht="15.75">
      <c r="A64" s="1" t="e">
        <f>LEN(#REF!)</f>
        <v>#REF!</v>
      </c>
      <c r="B64" s="41" t="s">
        <v>22</v>
      </c>
      <c r="C64" s="72" t="s">
        <v>21</v>
      </c>
      <c r="D64" s="163">
        <f>D65+D74</f>
        <v>3101897</v>
      </c>
      <c r="E64" s="163">
        <f>E65+E74+E72</f>
        <v>-701837</v>
      </c>
      <c r="F64" s="163">
        <f>F65+F72+F74</f>
        <v>2400060</v>
      </c>
      <c r="G64" s="163">
        <f>G65+G72+G74</f>
        <v>449168</v>
      </c>
      <c r="H64" s="106">
        <f t="shared" ref="H64:H84" si="8">G64/F64*100</f>
        <v>18.714865461696792</v>
      </c>
      <c r="I64" s="42">
        <f>I65+I74+I72</f>
        <v>543000</v>
      </c>
      <c r="J64" s="100">
        <f t="shared" ref="J64:J84" si="9">I64/G64*100</f>
        <v>120.89017917572045</v>
      </c>
      <c r="L64" s="92"/>
      <c r="M64" s="115"/>
    </row>
    <row r="65" spans="1:13" ht="12.75">
      <c r="A65" s="1" t="e">
        <f>LEN(#REF!)</f>
        <v>#REF!</v>
      </c>
      <c r="B65" s="43" t="s">
        <v>20</v>
      </c>
      <c r="C65" s="66" t="s">
        <v>19</v>
      </c>
      <c r="D65" s="165">
        <f>SUM(D66:D71)</f>
        <v>3057297</v>
      </c>
      <c r="E65" s="165">
        <f>SUM(E66:E71)</f>
        <v>-701757</v>
      </c>
      <c r="F65" s="165">
        <f>SUM(F66:F71)</f>
        <v>2355540</v>
      </c>
      <c r="G65" s="167">
        <f>SUM(G66:G71)</f>
        <v>409648</v>
      </c>
      <c r="H65" s="106">
        <f t="shared" si="8"/>
        <v>17.390831826247911</v>
      </c>
      <c r="I65" s="78">
        <f>SUM(I66:I71)</f>
        <v>483000</v>
      </c>
      <c r="J65" s="100">
        <f t="shared" si="9"/>
        <v>117.90610475334921</v>
      </c>
      <c r="L65" s="92"/>
      <c r="M65" s="115"/>
    </row>
    <row r="66" spans="1:13">
      <c r="A66" s="1" t="e">
        <f>LEN(#REF!)</f>
        <v>#REF!</v>
      </c>
      <c r="B66" s="44" t="s">
        <v>18</v>
      </c>
      <c r="C66" s="73" t="s">
        <v>17</v>
      </c>
      <c r="D66" s="166">
        <v>51400</v>
      </c>
      <c r="E66" s="154">
        <f>F66-D66</f>
        <v>-21400</v>
      </c>
      <c r="F66" s="166">
        <v>30000</v>
      </c>
      <c r="G66" s="155">
        <v>50000</v>
      </c>
      <c r="H66" s="106">
        <f t="shared" si="8"/>
        <v>166.66666666666669</v>
      </c>
      <c r="I66" s="102">
        <v>50000</v>
      </c>
      <c r="J66" s="100">
        <f t="shared" si="9"/>
        <v>100</v>
      </c>
      <c r="L66" s="92"/>
      <c r="M66" s="115"/>
    </row>
    <row r="67" spans="1:13">
      <c r="A67" s="1" t="e">
        <f>LEN(#REF!)</f>
        <v>#REF!</v>
      </c>
      <c r="B67" s="44" t="s">
        <v>16</v>
      </c>
      <c r="C67" s="73" t="s">
        <v>15</v>
      </c>
      <c r="D67" s="166">
        <v>2000</v>
      </c>
      <c r="E67" s="154">
        <f t="shared" ref="E67:E71" si="10">F67-D67</f>
        <v>112316</v>
      </c>
      <c r="F67" s="166">
        <f>112316+2000</f>
        <v>114316</v>
      </c>
      <c r="G67" s="155">
        <v>5000</v>
      </c>
      <c r="H67" s="106">
        <f t="shared" si="8"/>
        <v>4.3738409321529792</v>
      </c>
      <c r="I67" s="102">
        <v>5000</v>
      </c>
      <c r="J67" s="100">
        <f t="shared" si="9"/>
        <v>100</v>
      </c>
      <c r="L67" s="92"/>
      <c r="M67" s="115"/>
    </row>
    <row r="68" spans="1:13">
      <c r="A68" s="1" t="e">
        <f>LEN(#REF!)</f>
        <v>#REF!</v>
      </c>
      <c r="B68" s="44" t="s">
        <v>14</v>
      </c>
      <c r="C68" s="73" t="s">
        <v>13</v>
      </c>
      <c r="D68" s="166">
        <v>8000</v>
      </c>
      <c r="E68" s="154">
        <f t="shared" si="10"/>
        <v>-7000</v>
      </c>
      <c r="F68" s="166">
        <v>1000</v>
      </c>
      <c r="G68" s="155">
        <v>1000</v>
      </c>
      <c r="H68" s="106">
        <f t="shared" si="8"/>
        <v>100</v>
      </c>
      <c r="I68" s="102">
        <v>5000</v>
      </c>
      <c r="J68" s="100">
        <f t="shared" si="9"/>
        <v>500</v>
      </c>
      <c r="L68" s="92"/>
      <c r="M68" s="115"/>
    </row>
    <row r="69" spans="1:13">
      <c r="A69" s="1" t="e">
        <f>LEN(#REF!)</f>
        <v>#REF!</v>
      </c>
      <c r="B69" s="44" t="s">
        <v>12</v>
      </c>
      <c r="C69" s="73" t="s">
        <v>11</v>
      </c>
      <c r="D69" s="166">
        <v>2850897</v>
      </c>
      <c r="E69" s="154">
        <f t="shared" si="10"/>
        <v>-646473</v>
      </c>
      <c r="F69" s="166">
        <f>2055000+29424+80000+20000+20000</f>
        <v>2204424</v>
      </c>
      <c r="G69" s="156">
        <f>100000+218168+10000+19000</f>
        <v>347168</v>
      </c>
      <c r="H69" s="106">
        <f t="shared" si="8"/>
        <v>15.748694443537179</v>
      </c>
      <c r="I69" s="147">
        <f>253000+100000+30000</f>
        <v>383000</v>
      </c>
      <c r="J69" s="100">
        <f t="shared" si="9"/>
        <v>110.32122776292745</v>
      </c>
      <c r="K69" s="96"/>
      <c r="L69" s="92"/>
      <c r="M69" s="115"/>
    </row>
    <row r="70" spans="1:13">
      <c r="A70" s="1" t="e">
        <f>LEN(#REF!)</f>
        <v>#REF!</v>
      </c>
      <c r="B70" s="44" t="s">
        <v>10</v>
      </c>
      <c r="C70" s="73" t="s">
        <v>9</v>
      </c>
      <c r="D70" s="166">
        <v>0</v>
      </c>
      <c r="E70" s="154">
        <f t="shared" si="10"/>
        <v>0</v>
      </c>
      <c r="F70" s="166">
        <v>0</v>
      </c>
      <c r="G70" s="155">
        <v>0</v>
      </c>
      <c r="H70" s="106" t="e">
        <f t="shared" si="8"/>
        <v>#DIV/0!</v>
      </c>
      <c r="I70" s="102">
        <v>0</v>
      </c>
      <c r="J70" s="100" t="e">
        <f t="shared" si="9"/>
        <v>#DIV/0!</v>
      </c>
      <c r="K70" s="96"/>
      <c r="L70" s="92"/>
      <c r="M70" s="115"/>
    </row>
    <row r="71" spans="1:13">
      <c r="A71" s="1" t="e">
        <f>LEN(#REF!)</f>
        <v>#REF!</v>
      </c>
      <c r="B71" s="44" t="s">
        <v>8</v>
      </c>
      <c r="C71" s="73" t="s">
        <v>156</v>
      </c>
      <c r="D71" s="166">
        <v>145000</v>
      </c>
      <c r="E71" s="154">
        <f t="shared" si="10"/>
        <v>-139200</v>
      </c>
      <c r="F71" s="166">
        <v>5800</v>
      </c>
      <c r="G71" s="155">
        <f>7000-520</f>
        <v>6480</v>
      </c>
      <c r="H71" s="106">
        <f t="shared" si="8"/>
        <v>111.72413793103448</v>
      </c>
      <c r="I71" s="102">
        <v>40000</v>
      </c>
      <c r="J71" s="100">
        <f t="shared" si="9"/>
        <v>617.28395061728395</v>
      </c>
      <c r="L71" s="92"/>
      <c r="M71" s="115"/>
    </row>
    <row r="72" spans="1:13" ht="12.75">
      <c r="B72" s="139">
        <v>423</v>
      </c>
      <c r="C72" s="140" t="s">
        <v>178</v>
      </c>
      <c r="D72" s="188">
        <f>D73</f>
        <v>0</v>
      </c>
      <c r="E72" s="194">
        <f>E73</f>
        <v>34520</v>
      </c>
      <c r="F72" s="188">
        <f>F73</f>
        <v>34520</v>
      </c>
      <c r="G72" s="189">
        <f>G73</f>
        <v>34520</v>
      </c>
      <c r="H72" s="106">
        <f t="shared" si="8"/>
        <v>100</v>
      </c>
      <c r="I72" s="141">
        <f>I73</f>
        <v>55000</v>
      </c>
      <c r="J72" s="100">
        <f t="shared" si="9"/>
        <v>159.32792584009269</v>
      </c>
      <c r="L72" s="92"/>
      <c r="M72" s="115"/>
    </row>
    <row r="73" spans="1:13">
      <c r="B73" s="44">
        <v>42313</v>
      </c>
      <c r="C73" s="73" t="s">
        <v>185</v>
      </c>
      <c r="D73" s="166">
        <v>0</v>
      </c>
      <c r="E73" s="154">
        <f>F73-D73</f>
        <v>34520</v>
      </c>
      <c r="F73" s="166">
        <v>34520</v>
      </c>
      <c r="G73" s="155">
        <v>34520</v>
      </c>
      <c r="H73" s="106">
        <f t="shared" si="8"/>
        <v>100</v>
      </c>
      <c r="I73" s="102">
        <v>55000</v>
      </c>
      <c r="J73" s="100">
        <f t="shared" si="9"/>
        <v>159.32792584009269</v>
      </c>
      <c r="L73" s="92"/>
      <c r="M73" s="115"/>
    </row>
    <row r="74" spans="1:13" ht="12.75">
      <c r="A74" s="1" t="e">
        <f>LEN(#REF!)</f>
        <v>#REF!</v>
      </c>
      <c r="B74" s="43" t="s">
        <v>7</v>
      </c>
      <c r="C74" s="66" t="s">
        <v>157</v>
      </c>
      <c r="D74" s="168">
        <f>SUM(D75:D76)</f>
        <v>44600</v>
      </c>
      <c r="E74" s="168">
        <f>SUM(E75:E76)</f>
        <v>-34600</v>
      </c>
      <c r="F74" s="168">
        <f>SUM(F75:F76)</f>
        <v>10000</v>
      </c>
      <c r="G74" s="169">
        <f>SUM(G75:G76)</f>
        <v>5000</v>
      </c>
      <c r="H74" s="106">
        <f t="shared" si="8"/>
        <v>50</v>
      </c>
      <c r="I74" s="79">
        <f>SUM(I75:I76)</f>
        <v>5000</v>
      </c>
      <c r="J74" s="100">
        <f t="shared" si="9"/>
        <v>100</v>
      </c>
      <c r="L74" s="92"/>
      <c r="M74" s="115"/>
    </row>
    <row r="75" spans="1:13">
      <c r="A75" s="1" t="e">
        <f>LEN(#REF!)</f>
        <v>#REF!</v>
      </c>
      <c r="B75" s="44" t="s">
        <v>6</v>
      </c>
      <c r="C75" s="73" t="s">
        <v>5</v>
      </c>
      <c r="D75" s="166">
        <v>44600</v>
      </c>
      <c r="E75" s="154">
        <f>F75-D75</f>
        <v>-34600</v>
      </c>
      <c r="F75" s="166">
        <v>10000</v>
      </c>
      <c r="G75" s="155">
        <v>5000</v>
      </c>
      <c r="H75" s="106">
        <f t="shared" si="8"/>
        <v>50</v>
      </c>
      <c r="I75" s="102">
        <v>5000</v>
      </c>
      <c r="J75" s="100">
        <f t="shared" si="9"/>
        <v>100</v>
      </c>
      <c r="L75" s="92"/>
      <c r="M75" s="115"/>
    </row>
    <row r="76" spans="1:13">
      <c r="A76" s="1" t="e">
        <f>LEN(#REF!)</f>
        <v>#REF!</v>
      </c>
      <c r="B76" s="44" t="s">
        <v>4</v>
      </c>
      <c r="C76" s="73" t="s">
        <v>162</v>
      </c>
      <c r="D76" s="166">
        <v>0</v>
      </c>
      <c r="E76" s="154">
        <f>F76-D76</f>
        <v>0</v>
      </c>
      <c r="F76" s="166">
        <v>0</v>
      </c>
      <c r="G76" s="155">
        <v>0</v>
      </c>
      <c r="H76" s="106" t="e">
        <f t="shared" si="8"/>
        <v>#DIV/0!</v>
      </c>
      <c r="I76" s="102">
        <v>0</v>
      </c>
      <c r="J76" s="100" t="e">
        <f t="shared" si="9"/>
        <v>#DIV/0!</v>
      </c>
      <c r="L76" s="92"/>
      <c r="M76" s="115"/>
    </row>
    <row r="77" spans="1:13" ht="26.25">
      <c r="B77" s="86">
        <v>45</v>
      </c>
      <c r="C77" s="69" t="s">
        <v>164</v>
      </c>
      <c r="D77" s="163">
        <f t="shared" ref="D77:G78" si="11">D78</f>
        <v>110000</v>
      </c>
      <c r="E77" s="163">
        <f t="shared" si="11"/>
        <v>-109500</v>
      </c>
      <c r="F77" s="163">
        <f t="shared" si="11"/>
        <v>500</v>
      </c>
      <c r="G77" s="164">
        <f t="shared" si="11"/>
        <v>0</v>
      </c>
      <c r="H77" s="106">
        <f t="shared" si="8"/>
        <v>0</v>
      </c>
      <c r="I77" s="42">
        <f>I78</f>
        <v>0</v>
      </c>
      <c r="J77" s="100" t="e">
        <f t="shared" si="9"/>
        <v>#DIV/0!</v>
      </c>
      <c r="L77" s="92"/>
      <c r="M77" s="115"/>
    </row>
    <row r="78" spans="1:13" ht="12.75">
      <c r="B78" s="87">
        <v>451</v>
      </c>
      <c r="C78" s="70" t="s">
        <v>165</v>
      </c>
      <c r="D78" s="165">
        <f t="shared" si="11"/>
        <v>110000</v>
      </c>
      <c r="E78" s="165">
        <f t="shared" si="11"/>
        <v>-109500</v>
      </c>
      <c r="F78" s="165">
        <f t="shared" si="11"/>
        <v>500</v>
      </c>
      <c r="G78" s="167">
        <f t="shared" si="11"/>
        <v>0</v>
      </c>
      <c r="H78" s="106">
        <f t="shared" si="8"/>
        <v>0</v>
      </c>
      <c r="I78" s="78">
        <f>I79</f>
        <v>0</v>
      </c>
      <c r="J78" s="100" t="e">
        <f t="shared" si="9"/>
        <v>#DIV/0!</v>
      </c>
      <c r="L78" s="92"/>
      <c r="M78" s="115"/>
    </row>
    <row r="79" spans="1:13">
      <c r="B79" s="44">
        <v>4511</v>
      </c>
      <c r="C79" s="71" t="s">
        <v>165</v>
      </c>
      <c r="D79" s="166">
        <v>110000</v>
      </c>
      <c r="E79" s="154">
        <f>F79-D79</f>
        <v>-109500</v>
      </c>
      <c r="F79" s="166">
        <v>500</v>
      </c>
      <c r="G79" s="155">
        <v>0</v>
      </c>
      <c r="H79" s="106">
        <f t="shared" si="8"/>
        <v>0</v>
      </c>
      <c r="I79" s="102">
        <v>0</v>
      </c>
      <c r="J79" s="100" t="e">
        <f t="shared" si="9"/>
        <v>#DIV/0!</v>
      </c>
      <c r="L79" s="92"/>
      <c r="M79" s="115"/>
    </row>
    <row r="80" spans="1:13" ht="15.75">
      <c r="B80" s="84">
        <v>5</v>
      </c>
      <c r="C80" s="81" t="s">
        <v>3</v>
      </c>
      <c r="D80" s="170">
        <f t="shared" ref="D80:G82" si="12">SUM(D81)</f>
        <v>139326</v>
      </c>
      <c r="E80" s="170">
        <f t="shared" si="12"/>
        <v>171250</v>
      </c>
      <c r="F80" s="170">
        <f t="shared" si="12"/>
        <v>310576</v>
      </c>
      <c r="G80" s="171">
        <f t="shared" si="12"/>
        <v>445832</v>
      </c>
      <c r="H80" s="106">
        <f t="shared" si="8"/>
        <v>143.55004894132193</v>
      </c>
      <c r="I80" s="45">
        <f>SUM(I81)</f>
        <v>411000</v>
      </c>
      <c r="J80" s="100">
        <f t="shared" si="9"/>
        <v>92.187191587862699</v>
      </c>
      <c r="L80" s="92"/>
      <c r="M80" s="115"/>
    </row>
    <row r="81" spans="2:13" ht="15.75">
      <c r="B81" s="88">
        <v>54</v>
      </c>
      <c r="C81" s="82" t="s">
        <v>2</v>
      </c>
      <c r="D81" s="172">
        <f t="shared" si="12"/>
        <v>139326</v>
      </c>
      <c r="E81" s="172">
        <f t="shared" si="12"/>
        <v>171250</v>
      </c>
      <c r="F81" s="172">
        <f t="shared" si="12"/>
        <v>310576</v>
      </c>
      <c r="G81" s="173">
        <f t="shared" si="12"/>
        <v>445832</v>
      </c>
      <c r="H81" s="106">
        <f t="shared" si="8"/>
        <v>143.55004894132193</v>
      </c>
      <c r="I81" s="26">
        <f>SUM(I82)</f>
        <v>411000</v>
      </c>
      <c r="J81" s="100">
        <f t="shared" si="9"/>
        <v>92.187191587862699</v>
      </c>
      <c r="L81" s="92"/>
      <c r="M81" s="115"/>
    </row>
    <row r="82" spans="2:13" ht="12.75">
      <c r="B82" s="85">
        <v>544</v>
      </c>
      <c r="C82" s="83" t="s">
        <v>1</v>
      </c>
      <c r="D82" s="174">
        <f t="shared" si="12"/>
        <v>139326</v>
      </c>
      <c r="E82" s="174">
        <f t="shared" si="12"/>
        <v>171250</v>
      </c>
      <c r="F82" s="174">
        <f t="shared" si="12"/>
        <v>310576</v>
      </c>
      <c r="G82" s="175">
        <f t="shared" si="12"/>
        <v>445832</v>
      </c>
      <c r="H82" s="106">
        <f t="shared" si="8"/>
        <v>143.55004894132193</v>
      </c>
      <c r="I82" s="80">
        <f>SUM(I83)</f>
        <v>411000</v>
      </c>
      <c r="J82" s="100">
        <f t="shared" si="9"/>
        <v>92.187191587862699</v>
      </c>
      <c r="L82" s="92"/>
      <c r="M82" s="115"/>
    </row>
    <row r="83" spans="2:13" ht="12.75" thickBot="1">
      <c r="B83" s="46">
        <v>5443</v>
      </c>
      <c r="C83" s="47" t="s">
        <v>158</v>
      </c>
      <c r="D83" s="159">
        <v>139326</v>
      </c>
      <c r="E83" s="154">
        <f>F83-D83</f>
        <v>171250</v>
      </c>
      <c r="F83" s="159">
        <v>310576</v>
      </c>
      <c r="G83" s="155">
        <v>445832</v>
      </c>
      <c r="H83" s="106">
        <f t="shared" si="8"/>
        <v>143.55004894132193</v>
      </c>
      <c r="I83" s="102">
        <v>411000</v>
      </c>
      <c r="J83" s="100">
        <f t="shared" si="9"/>
        <v>92.187191587862699</v>
      </c>
      <c r="L83" s="92"/>
      <c r="M83" s="115"/>
    </row>
    <row r="84" spans="2:13" ht="16.5" thickBot="1">
      <c r="C84" s="48" t="s">
        <v>0</v>
      </c>
      <c r="D84" s="176">
        <f>D59+D4+D80</f>
        <v>15254800</v>
      </c>
      <c r="E84" s="176">
        <f>E59+E4+E80</f>
        <v>-291100</v>
      </c>
      <c r="F84" s="176">
        <f>F59+F4+F80</f>
        <v>14963700</v>
      </c>
      <c r="G84" s="177">
        <f>G59+G4+G80</f>
        <v>14270000</v>
      </c>
      <c r="H84" s="106">
        <f t="shared" si="8"/>
        <v>95.364114490400098</v>
      </c>
      <c r="I84" s="104">
        <f>I59+I4+I80</f>
        <v>15385400</v>
      </c>
      <c r="J84" s="100">
        <f t="shared" si="9"/>
        <v>107.81639803784162</v>
      </c>
      <c r="L84" s="92"/>
      <c r="M84" s="117"/>
    </row>
    <row r="85" spans="2:13">
      <c r="C85" s="4"/>
      <c r="D85" s="178"/>
      <c r="E85" s="178"/>
      <c r="F85" s="179"/>
      <c r="G85" s="180"/>
      <c r="I85" s="3"/>
    </row>
    <row r="86" spans="2:13">
      <c r="B86" s="49"/>
      <c r="C86" s="110" t="s">
        <v>172</v>
      </c>
      <c r="D86" s="181"/>
      <c r="E86" s="181"/>
      <c r="F86" s="182">
        <f>'PRIHODI 24-25-26'!K23</f>
        <v>14943700</v>
      </c>
      <c r="G86" s="183">
        <f>'PRIHODI 24-25-26'!K53</f>
        <v>14270000</v>
      </c>
      <c r="H86" s="112"/>
      <c r="I86" s="111">
        <f>'PRIHODI 24-25-26'!K83</f>
        <v>15385400</v>
      </c>
      <c r="J86" s="112"/>
    </row>
    <row r="87" spans="2:13">
      <c r="B87" s="49"/>
      <c r="C87" s="113" t="s">
        <v>171</v>
      </c>
      <c r="D87" s="184"/>
      <c r="E87" s="184"/>
      <c r="F87" s="184">
        <f>F84</f>
        <v>14963700</v>
      </c>
      <c r="G87" s="184">
        <f t="shared" ref="G87:I87" si="13">G84</f>
        <v>14270000</v>
      </c>
      <c r="H87" s="184"/>
      <c r="I87" s="184">
        <f t="shared" si="13"/>
        <v>15385400</v>
      </c>
      <c r="J87" s="113"/>
    </row>
    <row r="88" spans="2:13">
      <c r="B88" s="49"/>
      <c r="C88" s="110" t="s">
        <v>163</v>
      </c>
      <c r="D88" s="181"/>
      <c r="E88" s="181"/>
      <c r="F88" s="182">
        <f>F86-F87</f>
        <v>-20000</v>
      </c>
      <c r="G88" s="182">
        <f t="shared" ref="G88:I88" si="14">G86-G87</f>
        <v>0</v>
      </c>
      <c r="H88" s="182"/>
      <c r="I88" s="182">
        <f t="shared" si="14"/>
        <v>0</v>
      </c>
      <c r="J88" s="112"/>
    </row>
    <row r="89" spans="2:13">
      <c r="D89" s="179"/>
      <c r="E89" s="179"/>
      <c r="F89" s="179" t="s">
        <v>203</v>
      </c>
      <c r="G89" s="179"/>
      <c r="I89" s="96"/>
    </row>
    <row r="90" spans="2:13">
      <c r="C90" s="89"/>
      <c r="D90" s="185"/>
      <c r="E90" s="185"/>
      <c r="F90" s="179">
        <v>20000</v>
      </c>
      <c r="G90" s="179"/>
      <c r="I90" s="96"/>
    </row>
    <row r="91" spans="2:13">
      <c r="D91" s="179"/>
      <c r="E91" s="179"/>
      <c r="F91" s="179"/>
      <c r="G91" s="186"/>
      <c r="H91" s="92"/>
      <c r="I91" s="179"/>
    </row>
    <row r="92" spans="2:13">
      <c r="D92" s="179"/>
      <c r="E92" s="179"/>
      <c r="F92" s="179"/>
      <c r="G92" s="179"/>
      <c r="H92" s="179"/>
      <c r="I92" s="179"/>
    </row>
    <row r="93" spans="2:13">
      <c r="G93" s="92"/>
      <c r="H93" s="92"/>
      <c r="I93" s="179"/>
    </row>
    <row r="94" spans="2:13">
      <c r="D94" s="92"/>
      <c r="G94" s="120"/>
      <c r="H94" s="92"/>
      <c r="I94" s="179"/>
    </row>
    <row r="95" spans="2:13">
      <c r="G95" s="92"/>
      <c r="H95" s="92"/>
      <c r="I95" s="179"/>
    </row>
    <row r="96" spans="2:13">
      <c r="G96" s="92"/>
      <c r="H96" s="92"/>
      <c r="I96" s="92"/>
    </row>
    <row r="97" spans="5:9">
      <c r="G97" s="92"/>
      <c r="H97" s="92"/>
      <c r="I97" s="92"/>
    </row>
    <row r="98" spans="5:9">
      <c r="G98" s="92"/>
      <c r="H98" s="92"/>
      <c r="I98" s="92"/>
    </row>
    <row r="99" spans="5:9">
      <c r="E99" s="96"/>
      <c r="F99" s="49"/>
      <c r="G99" s="108"/>
      <c r="H99" s="108"/>
      <c r="I99" s="108"/>
    </row>
    <row r="100" spans="5:9">
      <c r="F100" s="49"/>
      <c r="G100" s="108"/>
      <c r="H100" s="108"/>
      <c r="I100" s="108"/>
    </row>
    <row r="101" spans="5:9">
      <c r="F101" s="108"/>
      <c r="G101" s="108"/>
      <c r="H101" s="108"/>
      <c r="I101" s="108"/>
    </row>
    <row r="102" spans="5:9">
      <c r="F102" s="108"/>
      <c r="G102" s="108"/>
      <c r="H102" s="108"/>
      <c r="I102" s="108"/>
    </row>
    <row r="103" spans="5:9">
      <c r="F103" s="108"/>
      <c r="G103" s="108"/>
      <c r="H103" s="108"/>
      <c r="I103" s="108"/>
    </row>
    <row r="104" spans="5:9">
      <c r="F104" s="108"/>
      <c r="G104" s="108"/>
      <c r="H104" s="108"/>
      <c r="I104" s="108"/>
    </row>
    <row r="105" spans="5:9">
      <c r="F105" s="49"/>
      <c r="G105" s="108"/>
      <c r="H105" s="108"/>
      <c r="I105" s="108"/>
    </row>
  </sheetData>
  <mergeCells count="2">
    <mergeCell ref="B1:J1"/>
    <mergeCell ref="B2:J2"/>
  </mergeCells>
  <pageMargins left="0.7" right="0.7" top="0.75" bottom="0.75" header="0.3" footer="0.3"/>
  <pageSetup paperSize="8" scale="11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PRIHODI 24-25-26</vt:lpstr>
      <vt:lpstr>RASHODI 24-25-26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2023-10-19T10:06:57Z</dcterms:modified>
</cp:coreProperties>
</file>